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ml.chartshapes+xml"/>
  <Override PartName="/xl/charts/chart6.xml" ContentType="application/vnd.openxmlformats-officedocument.drawingml.chart+xml"/>
  <Override PartName="/xl/drawings/drawing4.xml" ContentType="application/vnd.openxmlformats-officedocument.drawingml.chartshapes+xml"/>
  <Override PartName="/xl/charts/chart7.xml" ContentType="application/vnd.openxmlformats-officedocument.drawingml.chart+xml"/>
  <Override PartName="/xl/drawings/drawing5.xml" ContentType="application/vnd.openxmlformats-officedocument.drawingml.chartshapes+xml"/>
  <Override PartName="/xl/pivotTables/pivotTable1.xml" ContentType="application/vnd.openxmlformats-officedocument.spreadsheetml.pivotTabl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drawings/drawing8.xml" ContentType="application/vnd.openxmlformats-officedocument.drawingml.chartshapes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9.xml" ContentType="application/vnd.openxmlformats-officedocument.drawingml.chartshapes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0" windowWidth="11280" windowHeight="12525" tabRatio="704"/>
  </bookViews>
  <sheets>
    <sheet name="9.1" sheetId="4367" r:id="rId1"/>
    <sheet name="9.2" sheetId="4364" r:id="rId2"/>
    <sheet name="9.3 Transmisión" sheetId="4368" state="hidden" r:id="rId3"/>
    <sheet name="9.4" sheetId="4369" r:id="rId4"/>
  </sheets>
  <externalReferences>
    <externalReference r:id="rId5"/>
  </externalReferences>
  <definedNames>
    <definedName name="AMAZONAS">#REF!</definedName>
    <definedName name="ANCASH">#REF!</definedName>
    <definedName name="APURIMAC">#REF!</definedName>
    <definedName name="_xlnm.Print_Area" localSheetId="0">'9.1'!$A$1:$J$68</definedName>
    <definedName name="_xlnm.Print_Area" localSheetId="1">'9.2'!$A$1:$Z$103</definedName>
    <definedName name="_xlnm.Print_Area" localSheetId="2">'9.3 Transmisión'!$A$1:$N$102</definedName>
    <definedName name="_xlnm.Print_Area" localSheetId="3">'9.4'!$A$1:$Q$38,'9.4'!$A$40:$Q$72</definedName>
    <definedName name="AREQUIPA">#REF!</definedName>
    <definedName name="AYACUCHO">[1]X_DEPA!#REF!</definedName>
    <definedName name="CAJAMARCA">#REF!</definedName>
    <definedName name="CUSCO">#REF!</definedName>
    <definedName name="ESTADO">#REF!</definedName>
    <definedName name="HUANCAVELICA">#REF!</definedName>
    <definedName name="HUANUCO">#REF!</definedName>
    <definedName name="ICA">#REF!</definedName>
    <definedName name="JUNIN">#REF!</definedName>
    <definedName name="LA_LIBERTAD">#REF!</definedName>
    <definedName name="LAMBAYEQUE">#REF!</definedName>
    <definedName name="LIMA">#REF!</definedName>
    <definedName name="LIMA_I">[1]X_DEPA!#REF!</definedName>
    <definedName name="LIMA_II">[1]X_DEPA!#REF!</definedName>
    <definedName name="LORETO">#REF!</definedName>
    <definedName name="MADRE_DIOS">#REF!</definedName>
    <definedName name="MOQUEGUA">#REF!</definedName>
    <definedName name="PARTICIP" localSheetId="2">'9.3 Transmisión'!$B$1:$M$48</definedName>
    <definedName name="PARTICIP">#REF!</definedName>
    <definedName name="PASCO">#REF!</definedName>
    <definedName name="PIURA">#REF!</definedName>
    <definedName name="PIURA_I">[1]X_DEPA!#REF!</definedName>
    <definedName name="PRINCIPALES" localSheetId="2">'9.3 Transmisión'!#REF!</definedName>
    <definedName name="PRINCIPALES">#REF!</definedName>
    <definedName name="PUNO">#REF!</definedName>
    <definedName name="SAN_MARTIN">#REF!</definedName>
    <definedName name="TACNA">#REF!</definedName>
    <definedName name="_xlnm.Print_Titles" localSheetId="1">'9.2'!$4:$5</definedName>
    <definedName name="TOTAL">#REF!</definedName>
    <definedName name="TUMBES">#REF!</definedName>
    <definedName name="UCAYALI">#REF!</definedName>
  </definedNames>
  <calcPr calcId="145621"/>
  <pivotCaches>
    <pivotCache cacheId="0" r:id="rId6"/>
  </pivotCaches>
</workbook>
</file>

<file path=xl/calcChain.xml><?xml version="1.0" encoding="utf-8"?>
<calcChain xmlns="http://schemas.openxmlformats.org/spreadsheetml/2006/main">
  <c r="E12" i="4367" l="1"/>
  <c r="J75" i="4364"/>
  <c r="L74" i="4364"/>
  <c r="L73" i="4364"/>
  <c r="L72" i="4364"/>
  <c r="L71" i="4364"/>
  <c r="H75" i="4364"/>
  <c r="F75" i="4364"/>
  <c r="D75" i="4364"/>
  <c r="P75" i="4364"/>
  <c r="R75" i="4364"/>
  <c r="T75" i="4364"/>
  <c r="AH96" i="4364"/>
  <c r="AI92" i="4364"/>
  <c r="AH92" i="4364"/>
  <c r="AG92" i="4364"/>
  <c r="AF92" i="4364"/>
  <c r="Z33" i="4367" l="1"/>
  <c r="Z34" i="4367"/>
  <c r="Z32" i="4367"/>
  <c r="AI97" i="4364"/>
  <c r="AH97" i="4364"/>
  <c r="AG97" i="4364"/>
  <c r="AA34" i="4367" l="1"/>
  <c r="AH99" i="4364"/>
  <c r="AL97" i="4364" s="1"/>
  <c r="AC92" i="4364"/>
  <c r="AL96" i="4364" l="1"/>
  <c r="N21" i="4364" l="1"/>
  <c r="N75" i="4364" s="1"/>
  <c r="AF97" i="4364" s="1"/>
  <c r="V74" i="4364"/>
  <c r="V73" i="4364"/>
  <c r="V72" i="4364"/>
  <c r="V71" i="4364"/>
  <c r="L6" i="4364"/>
  <c r="D26" i="4368"/>
  <c r="U31" i="4368" s="1"/>
  <c r="F26" i="4368"/>
  <c r="H26" i="4368"/>
  <c r="L18" i="4364"/>
  <c r="L24" i="4364"/>
  <c r="L28" i="4364"/>
  <c r="L27" i="4364"/>
  <c r="L61" i="4364"/>
  <c r="L56" i="4364"/>
  <c r="B21" i="4364"/>
  <c r="B22" i="4364" s="1"/>
  <c r="B23" i="4364" s="1"/>
  <c r="B24" i="4364"/>
  <c r="B25" i="4364" s="1"/>
  <c r="B26" i="4364" s="1"/>
  <c r="B27" i="4364"/>
  <c r="B28" i="4364"/>
  <c r="B29" i="4364" s="1"/>
  <c r="B30" i="4364" s="1"/>
  <c r="B31" i="4364" s="1"/>
  <c r="B32" i="4364" s="1"/>
  <c r="B33" i="4364" s="1"/>
  <c r="B34" i="4364" s="1"/>
  <c r="B35" i="4364" s="1"/>
  <c r="B36" i="4364" s="1"/>
  <c r="B37" i="4364" s="1"/>
  <c r="B38" i="4364" s="1"/>
  <c r="B39" i="4364" s="1"/>
  <c r="B40" i="4364" s="1"/>
  <c r="B41" i="4364" s="1"/>
  <c r="B42" i="4364" s="1"/>
  <c r="B43" i="4364" s="1"/>
  <c r="B44" i="4364" s="1"/>
  <c r="B45" i="4364" s="1"/>
  <c r="B46" i="4364" s="1"/>
  <c r="B47" i="4364" s="1"/>
  <c r="B48" i="4364" s="1"/>
  <c r="B49" i="4364" s="1"/>
  <c r="B50" i="4364" s="1"/>
  <c r="B51" i="4364" s="1"/>
  <c r="B52" i="4364" s="1"/>
  <c r="B53" i="4364" s="1"/>
  <c r="B54" i="4364" s="1"/>
  <c r="B55" i="4364" s="1"/>
  <c r="B56" i="4364" s="1"/>
  <c r="B57" i="4364" s="1"/>
  <c r="B58" i="4364" s="1"/>
  <c r="B59" i="4364" s="1"/>
  <c r="B60" i="4364" s="1"/>
  <c r="B61" i="4364" s="1"/>
  <c r="B62" i="4364" s="1"/>
  <c r="B63" i="4364" s="1"/>
  <c r="B64" i="4364" s="1"/>
  <c r="B65" i="4364" s="1"/>
  <c r="B66" i="4364" s="1"/>
  <c r="B67" i="4364" s="1"/>
  <c r="B68" i="4364" s="1"/>
  <c r="B69" i="4364" s="1"/>
  <c r="B70" i="4364" s="1"/>
  <c r="B71" i="4364" s="1"/>
  <c r="B72" i="4364" s="1"/>
  <c r="B73" i="4364" s="1"/>
  <c r="B74" i="4364" s="1"/>
  <c r="V19" i="4364"/>
  <c r="L19" i="4364"/>
  <c r="E17" i="4369"/>
  <c r="S26" i="4368"/>
  <c r="S25" i="4368"/>
  <c r="L25" i="4368"/>
  <c r="S24" i="4368"/>
  <c r="L24" i="4368" s="1"/>
  <c r="S23" i="4368"/>
  <c r="L23" i="4368"/>
  <c r="S22" i="4368"/>
  <c r="L22" i="4368" s="1"/>
  <c r="S21" i="4368"/>
  <c r="L21" i="4368" s="1"/>
  <c r="S20" i="4368"/>
  <c r="L20" i="4368" s="1"/>
  <c r="S19" i="4368"/>
  <c r="L19" i="4368"/>
  <c r="S18" i="4368"/>
  <c r="L18" i="4368" s="1"/>
  <c r="S17" i="4368"/>
  <c r="L17" i="4368" s="1"/>
  <c r="S16" i="4368"/>
  <c r="L16" i="4368" s="1"/>
  <c r="S15" i="4368"/>
  <c r="L15" i="4368"/>
  <c r="S14" i="4368"/>
  <c r="L14" i="4368" s="1"/>
  <c r="S13" i="4368"/>
  <c r="L13" i="4368" s="1"/>
  <c r="S12" i="4368"/>
  <c r="L12" i="4368" s="1"/>
  <c r="S11" i="4368"/>
  <c r="L11" i="4368" s="1"/>
  <c r="S10" i="4368"/>
  <c r="L10" i="4368" s="1"/>
  <c r="S9" i="4368"/>
  <c r="L9" i="4368"/>
  <c r="C25" i="4368"/>
  <c r="C24" i="4368"/>
  <c r="C23" i="4368"/>
  <c r="C22" i="4368"/>
  <c r="C21" i="4368"/>
  <c r="C20" i="4368"/>
  <c r="C19" i="4368"/>
  <c r="C18" i="4368"/>
  <c r="C17" i="4368"/>
  <c r="C16" i="4368"/>
  <c r="C15" i="4368"/>
  <c r="C14" i="4368"/>
  <c r="C13" i="4368"/>
  <c r="C12" i="4368"/>
  <c r="C11" i="4368"/>
  <c r="C10" i="4368"/>
  <c r="C9" i="4368"/>
  <c r="V69" i="4364"/>
  <c r="J15" i="4368"/>
  <c r="J17" i="4368"/>
  <c r="J18" i="4368"/>
  <c r="J19" i="4368"/>
  <c r="J20" i="4368"/>
  <c r="J21" i="4368"/>
  <c r="J22" i="4368"/>
  <c r="J23" i="4368"/>
  <c r="J24" i="4368"/>
  <c r="J25" i="4368"/>
  <c r="G24" i="4369"/>
  <c r="M24" i="4369"/>
  <c r="V28" i="4364"/>
  <c r="V44" i="4364"/>
  <c r="V45" i="4364"/>
  <c r="V46" i="4364"/>
  <c r="V47" i="4364"/>
  <c r="V48" i="4364"/>
  <c r="V49" i="4364"/>
  <c r="V50" i="4364"/>
  <c r="V51" i="4364"/>
  <c r="V52" i="4364"/>
  <c r="V53" i="4364"/>
  <c r="V54" i="4364"/>
  <c r="V55" i="4364"/>
  <c r="V56" i="4364"/>
  <c r="V57" i="4364"/>
  <c r="V58" i="4364"/>
  <c r="V59" i="4364"/>
  <c r="V60" i="4364"/>
  <c r="V61" i="4364"/>
  <c r="V62" i="4364"/>
  <c r="V63" i="4364"/>
  <c r="V64" i="4364"/>
  <c r="V65" i="4364"/>
  <c r="V66" i="4364"/>
  <c r="V67" i="4364"/>
  <c r="V68" i="4364"/>
  <c r="V70" i="4364"/>
  <c r="V43" i="4364"/>
  <c r="V17" i="4364"/>
  <c r="V18" i="4364"/>
  <c r="V20" i="4364"/>
  <c r="V21" i="4364"/>
  <c r="V22" i="4364"/>
  <c r="V23" i="4364"/>
  <c r="V24" i="4364"/>
  <c r="V25" i="4364"/>
  <c r="V26" i="4364"/>
  <c r="V27" i="4364"/>
  <c r="V29" i="4364"/>
  <c r="V30" i="4364"/>
  <c r="V31" i="4364"/>
  <c r="V32" i="4364"/>
  <c r="V33" i="4364"/>
  <c r="V34" i="4364"/>
  <c r="V35" i="4364"/>
  <c r="V36" i="4364"/>
  <c r="V37" i="4364"/>
  <c r="V38" i="4364"/>
  <c r="V39" i="4364"/>
  <c r="V40" i="4364"/>
  <c r="V41" i="4364"/>
  <c r="V42" i="4364"/>
  <c r="V16" i="4364"/>
  <c r="V7" i="4364"/>
  <c r="V9" i="4364"/>
  <c r="V10" i="4364"/>
  <c r="V8" i="4364"/>
  <c r="V6" i="4364"/>
  <c r="T11" i="4364"/>
  <c r="AI96" i="4364" s="1"/>
  <c r="R11" i="4364"/>
  <c r="R82" i="4364" s="1"/>
  <c r="S10" i="4364" s="1"/>
  <c r="P11" i="4364"/>
  <c r="AG96" i="4364" s="1"/>
  <c r="N11" i="4364"/>
  <c r="AF96" i="4364" s="1"/>
  <c r="J16" i="4368"/>
  <c r="J14" i="4368"/>
  <c r="J13" i="4368"/>
  <c r="J11" i="4368"/>
  <c r="J10" i="4368"/>
  <c r="K35" i="4369"/>
  <c r="Y60" i="4369"/>
  <c r="M27" i="4369"/>
  <c r="M31" i="4369"/>
  <c r="I35" i="4369"/>
  <c r="X60" i="4369"/>
  <c r="K17" i="4369"/>
  <c r="Y59" i="4369" s="1"/>
  <c r="M8" i="4369"/>
  <c r="M7" i="4369"/>
  <c r="M15" i="4369"/>
  <c r="I17" i="4369"/>
  <c r="X59" i="4369" s="1"/>
  <c r="G29" i="4369"/>
  <c r="G33" i="4369"/>
  <c r="E35" i="4369"/>
  <c r="Y54" i="4369" s="1"/>
  <c r="G30" i="4369"/>
  <c r="C35" i="4369"/>
  <c r="X54" i="4369" s="1"/>
  <c r="G10" i="4369"/>
  <c r="G34" i="4369"/>
  <c r="M34" i="4369"/>
  <c r="G28" i="4369"/>
  <c r="G32" i="4369"/>
  <c r="G31" i="4369"/>
  <c r="G27" i="4369"/>
  <c r="G25" i="4369"/>
  <c r="M25" i="4369"/>
  <c r="M23" i="4369"/>
  <c r="M14" i="4369"/>
  <c r="M9" i="4369"/>
  <c r="M16" i="4369"/>
  <c r="M13" i="4369"/>
  <c r="M6" i="4369"/>
  <c r="M10" i="4369"/>
  <c r="M11" i="4369"/>
  <c r="G23" i="4369"/>
  <c r="M29" i="4369"/>
  <c r="M32" i="4369"/>
  <c r="M33" i="4369"/>
  <c r="M30" i="4369"/>
  <c r="M26" i="4369"/>
  <c r="G15" i="4369"/>
  <c r="G9" i="4369"/>
  <c r="G7" i="4369"/>
  <c r="G8" i="4369"/>
  <c r="G6" i="4369"/>
  <c r="G16" i="4369"/>
  <c r="G13" i="4369"/>
  <c r="G11" i="4369"/>
  <c r="G12" i="4369"/>
  <c r="M28" i="4369"/>
  <c r="G26" i="4369"/>
  <c r="G14" i="4369"/>
  <c r="C17" i="4369"/>
  <c r="M12" i="4369"/>
  <c r="J12" i="4368"/>
  <c r="I12" i="4368"/>
  <c r="J9" i="4368"/>
  <c r="G22" i="4368"/>
  <c r="I21" i="4368"/>
  <c r="G18" i="4368"/>
  <c r="G14" i="4368"/>
  <c r="G21" i="4368"/>
  <c r="G9" i="4368"/>
  <c r="G12" i="4368"/>
  <c r="I25" i="4368"/>
  <c r="W31" i="4368"/>
  <c r="I15" i="4368"/>
  <c r="I13" i="4368"/>
  <c r="L65" i="4364"/>
  <c r="L69" i="4364"/>
  <c r="L21" i="4364"/>
  <c r="L29" i="4364"/>
  <c r="L33" i="4364"/>
  <c r="L41" i="4364"/>
  <c r="E8" i="4364"/>
  <c r="L68" i="4364"/>
  <c r="L60" i="4364"/>
  <c r="L57" i="4364"/>
  <c r="L53" i="4364"/>
  <c r="L46" i="4364"/>
  <c r="L42" i="4364"/>
  <c r="L38" i="4364"/>
  <c r="L34" i="4364"/>
  <c r="L30" i="4364"/>
  <c r="L17" i="4364"/>
  <c r="L67" i="4364"/>
  <c r="L63" i="4364"/>
  <c r="L59" i="4364"/>
  <c r="L49" i="4364"/>
  <c r="L45" i="4364"/>
  <c r="L54" i="4364"/>
  <c r="L47" i="4364"/>
  <c r="L26" i="4364"/>
  <c r="L9" i="4364"/>
  <c r="L16" i="4364"/>
  <c r="L66" i="4364"/>
  <c r="L51" i="4364"/>
  <c r="L43" i="4364"/>
  <c r="L35" i="4364"/>
  <c r="D11" i="4364"/>
  <c r="AF91" i="4364" s="1"/>
  <c r="L70" i="4364"/>
  <c r="L62" i="4364"/>
  <c r="L58" i="4364"/>
  <c r="L55" i="4364"/>
  <c r="L52" i="4364"/>
  <c r="L48" i="4364"/>
  <c r="L44" i="4364"/>
  <c r="L40" i="4364"/>
  <c r="L36" i="4364"/>
  <c r="L32" i="4364"/>
  <c r="L20" i="4364"/>
  <c r="L7" i="4364"/>
  <c r="H11" i="4364"/>
  <c r="AH91" i="4364" s="1"/>
  <c r="J11" i="4364"/>
  <c r="AI91" i="4364" s="1"/>
  <c r="L64" i="4364"/>
  <c r="L50" i="4364"/>
  <c r="L22" i="4364"/>
  <c r="L37" i="4364"/>
  <c r="L25" i="4364"/>
  <c r="L8" i="4364"/>
  <c r="L39" i="4364"/>
  <c r="L31" i="4364"/>
  <c r="L23" i="4364"/>
  <c r="L10" i="4364"/>
  <c r="F11" i="4364"/>
  <c r="AG91" i="4364" s="1"/>
  <c r="AG93" i="4364" s="1"/>
  <c r="E10" i="4364"/>
  <c r="T82" i="4364"/>
  <c r="U10" i="4364" s="1"/>
  <c r="E9" i="4364"/>
  <c r="O69" i="4364"/>
  <c r="O45" i="4364"/>
  <c r="O26" i="4364"/>
  <c r="O54" i="4364"/>
  <c r="O51" i="4364"/>
  <c r="O33" i="4364"/>
  <c r="O29" i="4364"/>
  <c r="O25" i="4364"/>
  <c r="O53" i="4364"/>
  <c r="O50" i="4364"/>
  <c r="O36" i="4364"/>
  <c r="O28" i="4364"/>
  <c r="O19" i="4364"/>
  <c r="O71" i="4364"/>
  <c r="O39" i="4364"/>
  <c r="O35" i="4364"/>
  <c r="O31" i="4364"/>
  <c r="O18" i="4364"/>
  <c r="O56" i="4364"/>
  <c r="O30" i="4364"/>
  <c r="E25" i="4364"/>
  <c r="E56" i="4364"/>
  <c r="E38" i="4364"/>
  <c r="E71" i="4364"/>
  <c r="E35" i="4364"/>
  <c r="E51" i="4364"/>
  <c r="E24" i="4364"/>
  <c r="E28" i="4364"/>
  <c r="E32" i="4364"/>
  <c r="E44" i="4364"/>
  <c r="E52" i="4364"/>
  <c r="E21" i="4364"/>
  <c r="E33" i="4364"/>
  <c r="E18" i="4364"/>
  <c r="E45" i="4364"/>
  <c r="E26" i="4364"/>
  <c r="E34" i="4364"/>
  <c r="E46" i="4364"/>
  <c r="E23" i="4364"/>
  <c r="E31" i="4364"/>
  <c r="F82" i="4364"/>
  <c r="G6" i="4364" s="1"/>
  <c r="U7" i="4364"/>
  <c r="X11" i="4364"/>
  <c r="U6" i="4364"/>
  <c r="H82" i="4364"/>
  <c r="I42" i="4364" s="1"/>
  <c r="X75" i="4364"/>
  <c r="X82" i="4364" s="1"/>
  <c r="E26" i="4368"/>
  <c r="E18" i="4368"/>
  <c r="E9" i="4368"/>
  <c r="I72" i="4364"/>
  <c r="G8" i="4364"/>
  <c r="Q57" i="4364"/>
  <c r="Q44" i="4364"/>
  <c r="Q66" i="4364"/>
  <c r="Q41" i="4364"/>
  <c r="G47" i="4364"/>
  <c r="Q70" i="4364"/>
  <c r="Q16" i="4364"/>
  <c r="G73" i="4364"/>
  <c r="Q64" i="4364"/>
  <c r="Q39" i="4364"/>
  <c r="G55" i="4364"/>
  <c r="G20" i="4364"/>
  <c r="I48" i="4364"/>
  <c r="I8" i="4364"/>
  <c r="Y70" i="4364" l="1"/>
  <c r="Y24" i="4364"/>
  <c r="Y54" i="4364"/>
  <c r="Y48" i="4364"/>
  <c r="Y10" i="4364"/>
  <c r="Y31" i="4364"/>
  <c r="Y39" i="4364"/>
  <c r="Y41" i="4364"/>
  <c r="Y59" i="4364"/>
  <c r="Y21" i="4364"/>
  <c r="Y8" i="4364"/>
  <c r="Y57" i="4364"/>
  <c r="Y62" i="4364"/>
  <c r="Y52" i="4364"/>
  <c r="Y68" i="4364"/>
  <c r="Y72" i="4364"/>
  <c r="Y23" i="4364"/>
  <c r="Y7" i="4364"/>
  <c r="Y26" i="4364"/>
  <c r="Y44" i="4364"/>
  <c r="Y55" i="4364"/>
  <c r="Y36" i="4364"/>
  <c r="Y60" i="4364"/>
  <c r="Y17" i="4364"/>
  <c r="Y27" i="4364"/>
  <c r="Y38" i="4364"/>
  <c r="Y74" i="4364"/>
  <c r="Y32" i="4364"/>
  <c r="Y51" i="4364"/>
  <c r="Y56" i="4364"/>
  <c r="Y66" i="4364"/>
  <c r="Y67" i="4364"/>
  <c r="Y29" i="4364"/>
  <c r="Y43" i="4364"/>
  <c r="Y37" i="4364"/>
  <c r="Y69" i="4364"/>
  <c r="Y65" i="4364"/>
  <c r="Y49" i="4364"/>
  <c r="Y64" i="4364"/>
  <c r="Y30" i="4364"/>
  <c r="Y34" i="4364"/>
  <c r="Y73" i="4364"/>
  <c r="Y45" i="4364"/>
  <c r="Y19" i="4364"/>
  <c r="Y16" i="4364"/>
  <c r="Y63" i="4364"/>
  <c r="Y18" i="4364"/>
  <c r="Y20" i="4364"/>
  <c r="Y22" i="4364"/>
  <c r="Y46" i="4364"/>
  <c r="Y50" i="4364"/>
  <c r="Y61" i="4364"/>
  <c r="Y35" i="4364"/>
  <c r="Y40" i="4364"/>
  <c r="Y53" i="4364"/>
  <c r="Y6" i="4364"/>
  <c r="Y71" i="4364"/>
  <c r="Y33" i="4364"/>
  <c r="Y28" i="4364"/>
  <c r="Y9" i="4364"/>
  <c r="Y58" i="4364"/>
  <c r="Y42" i="4364"/>
  <c r="U42" i="4364"/>
  <c r="G65" i="4364"/>
  <c r="G57" i="4364"/>
  <c r="Q68" i="4364"/>
  <c r="G74" i="4364"/>
  <c r="Q73" i="4364"/>
  <c r="I44" i="4364"/>
  <c r="AK91" i="4364"/>
  <c r="AK92" i="4364"/>
  <c r="I6" i="4364"/>
  <c r="G44" i="4364"/>
  <c r="G66" i="4364"/>
  <c r="G45" i="4364"/>
  <c r="Q65" i="4364"/>
  <c r="Q17" i="4364"/>
  <c r="G67" i="4364"/>
  <c r="G10" i="4364"/>
  <c r="G39" i="4364"/>
  <c r="U41" i="4364"/>
  <c r="AH93" i="4364"/>
  <c r="AL92" i="4364" s="1"/>
  <c r="AL91" i="4364"/>
  <c r="AM96" i="4364"/>
  <c r="AI99" i="4364"/>
  <c r="AM97" i="4364" s="1"/>
  <c r="AF93" i="4364"/>
  <c r="AJ91" i="4364"/>
  <c r="AC91" i="4364"/>
  <c r="AC93" i="4364" s="1"/>
  <c r="AC96" i="4364"/>
  <c r="AM91" i="4364"/>
  <c r="AI93" i="4364"/>
  <c r="AM92" i="4364" s="1"/>
  <c r="L75" i="4364"/>
  <c r="AG99" i="4364"/>
  <c r="AK96" i="4364"/>
  <c r="V75" i="4364"/>
  <c r="P82" i="4364"/>
  <c r="I7" i="4364"/>
  <c r="Q40" i="4364"/>
  <c r="Q67" i="4364"/>
  <c r="L11" i="4364"/>
  <c r="L82" i="4364" s="1"/>
  <c r="J82" i="4364"/>
  <c r="K63" i="4364" s="1"/>
  <c r="AF99" i="4364"/>
  <c r="AJ96" i="4364" s="1"/>
  <c r="AC97" i="4364"/>
  <c r="K43" i="4369"/>
  <c r="K8" i="4364"/>
  <c r="I9" i="4364"/>
  <c r="I10" i="4364"/>
  <c r="I61" i="4364"/>
  <c r="I49" i="4364"/>
  <c r="I59" i="4364"/>
  <c r="G17" i="4364"/>
  <c r="G16" i="4364"/>
  <c r="U8" i="4364"/>
  <c r="U59" i="4364"/>
  <c r="U58" i="4364"/>
  <c r="U9" i="4364"/>
  <c r="L43" i="4369"/>
  <c r="L12" i="4369"/>
  <c r="L25" i="4369"/>
  <c r="L33" i="4369"/>
  <c r="L23" i="4369"/>
  <c r="G17" i="4369"/>
  <c r="U53" i="4369" s="1"/>
  <c r="S44" i="4364"/>
  <c r="S49" i="4364"/>
  <c r="S9" i="4364"/>
  <c r="S6" i="4364"/>
  <c r="S72" i="4364"/>
  <c r="S8" i="4364"/>
  <c r="S42" i="4364"/>
  <c r="S7" i="4364"/>
  <c r="S48" i="4364"/>
  <c r="S61" i="4364"/>
  <c r="S59" i="4364"/>
  <c r="G35" i="4369"/>
  <c r="J26" i="4368"/>
  <c r="Y75" i="4364"/>
  <c r="M15" i="4368"/>
  <c r="M21" i="4368"/>
  <c r="O17" i="4369"/>
  <c r="Y62" i="4369"/>
  <c r="AA60" i="4369" s="1"/>
  <c r="Y53" i="4369"/>
  <c r="E43" i="4369"/>
  <c r="M6" i="4364"/>
  <c r="X62" i="4369"/>
  <c r="Z60" i="4369" s="1"/>
  <c r="I43" i="4369"/>
  <c r="M22" i="4364"/>
  <c r="K9" i="4364"/>
  <c r="K6" i="4364"/>
  <c r="K62" i="4364"/>
  <c r="K10" i="4364"/>
  <c r="M32" i="4364"/>
  <c r="M54" i="4364"/>
  <c r="M63" i="4364"/>
  <c r="Q7" i="4364"/>
  <c r="Q9" i="4364"/>
  <c r="Q6" i="4364"/>
  <c r="M35" i="4369"/>
  <c r="U60" i="4369" s="1"/>
  <c r="K19" i="4368"/>
  <c r="L24" i="4369"/>
  <c r="L10" i="4369"/>
  <c r="L11" i="4369"/>
  <c r="X53" i="4369"/>
  <c r="C43" i="4369"/>
  <c r="M9" i="4368"/>
  <c r="O35" i="4369"/>
  <c r="L16" i="4369"/>
  <c r="L13" i="4369"/>
  <c r="L6" i="4369"/>
  <c r="L26" i="4368"/>
  <c r="G26" i="4368"/>
  <c r="G15" i="4368"/>
  <c r="G24" i="4368"/>
  <c r="V31" i="4368"/>
  <c r="G10" i="4368"/>
  <c r="G16" i="4368"/>
  <c r="G25" i="4368"/>
  <c r="G11" i="4368"/>
  <c r="G23" i="4368"/>
  <c r="G17" i="4368"/>
  <c r="G64" i="4364"/>
  <c r="G7" i="4364"/>
  <c r="G9" i="4364"/>
  <c r="Q74" i="4364"/>
  <c r="Q20" i="4364"/>
  <c r="Q55" i="4364"/>
  <c r="G68" i="4364"/>
  <c r="Q47" i="4364"/>
  <c r="G70" i="4364"/>
  <c r="Q45" i="4364"/>
  <c r="G41" i="4364"/>
  <c r="G40" i="4364"/>
  <c r="E19" i="4364"/>
  <c r="E6" i="4364"/>
  <c r="O52" i="4364"/>
  <c r="O60" i="4364"/>
  <c r="O37" i="4364"/>
  <c r="O40" i="4364"/>
  <c r="O24" i="4364"/>
  <c r="O46" i="4364"/>
  <c r="O27" i="4364"/>
  <c r="O38" i="4364"/>
  <c r="E30" i="4364"/>
  <c r="E27" i="4364"/>
  <c r="E58" i="4364"/>
  <c r="E36" i="4364"/>
  <c r="E60" i="4364"/>
  <c r="E37" i="4364"/>
  <c r="E22" i="4364"/>
  <c r="E53" i="4364"/>
  <c r="E39" i="4364"/>
  <c r="E7" i="4364"/>
  <c r="O34" i="4364"/>
  <c r="O44" i="4364"/>
  <c r="O58" i="4364"/>
  <c r="O32" i="4364"/>
  <c r="O57" i="4364"/>
  <c r="O23" i="4364"/>
  <c r="O22" i="4364"/>
  <c r="E50" i="4364"/>
  <c r="E54" i="4364"/>
  <c r="E40" i="4364"/>
  <c r="E29" i="4364"/>
  <c r="E69" i="4364"/>
  <c r="E57" i="4364"/>
  <c r="M17" i="4369"/>
  <c r="V11" i="4364"/>
  <c r="V82" i="4364" s="1"/>
  <c r="M23" i="4368"/>
  <c r="I26" i="4368"/>
  <c r="I18" i="4368"/>
  <c r="I23" i="4368"/>
  <c r="I17" i="4368"/>
  <c r="N82" i="4364"/>
  <c r="O21" i="4364"/>
  <c r="D82" i="4364"/>
  <c r="K82" i="4364" l="1"/>
  <c r="K42" i="4364"/>
  <c r="AJ97" i="4364"/>
  <c r="AD91" i="4364"/>
  <c r="AD92" i="4364"/>
  <c r="Y11" i="4364"/>
  <c r="AJ92" i="4364"/>
  <c r="AJ93" i="4364"/>
  <c r="AJ99" i="4364"/>
  <c r="AK97" i="4364"/>
  <c r="K7" i="4364"/>
  <c r="K43" i="4364"/>
  <c r="M73" i="4364"/>
  <c r="M74" i="4364"/>
  <c r="M72" i="4364"/>
  <c r="M71" i="4364"/>
  <c r="AC99" i="4364"/>
  <c r="AD96" i="4364" s="1"/>
  <c r="L8" i="4369"/>
  <c r="L9" i="4369"/>
  <c r="L7" i="4369"/>
  <c r="L14" i="4369"/>
  <c r="L32" i="4369"/>
  <c r="AA59" i="4369"/>
  <c r="O43" i="4369"/>
  <c r="P30" i="4369" s="1"/>
  <c r="W37" i="4364"/>
  <c r="W55" i="4364"/>
  <c r="W23" i="4364"/>
  <c r="W61" i="4364"/>
  <c r="W67" i="4364"/>
  <c r="W22" i="4364"/>
  <c r="W28" i="4364"/>
  <c r="W51" i="4364"/>
  <c r="W9" i="4364"/>
  <c r="W57" i="4364"/>
  <c r="W44" i="4364"/>
  <c r="W60" i="4364"/>
  <c r="W18" i="4364"/>
  <c r="W49" i="4364"/>
  <c r="W73" i="4364"/>
  <c r="W63" i="4364"/>
  <c r="W68" i="4364"/>
  <c r="W35" i="4364"/>
  <c r="W64" i="4364"/>
  <c r="W69" i="4364"/>
  <c r="W56" i="4364"/>
  <c r="W36" i="4364"/>
  <c r="W29" i="4364"/>
  <c r="W24" i="4364"/>
  <c r="W40" i="4364"/>
  <c r="W33" i="4364"/>
  <c r="U82" i="4364"/>
  <c r="W45" i="4364"/>
  <c r="W8" i="4364"/>
  <c r="W39" i="4364"/>
  <c r="W6" i="4364"/>
  <c r="W48" i="4364"/>
  <c r="W41" i="4364"/>
  <c r="W47" i="4364"/>
  <c r="W52" i="4364"/>
  <c r="W72" i="4364"/>
  <c r="W59" i="4364"/>
  <c r="W7" i="4364"/>
  <c r="W26" i="4364"/>
  <c r="W17" i="4364"/>
  <c r="W74" i="4364"/>
  <c r="W31" i="4364"/>
  <c r="W70" i="4364"/>
  <c r="W20" i="4364"/>
  <c r="W65" i="4364"/>
  <c r="W19" i="4364"/>
  <c r="W53" i="4364"/>
  <c r="W32" i="4364"/>
  <c r="W16" i="4364"/>
  <c r="W62" i="4364"/>
  <c r="W43" i="4364"/>
  <c r="Q82" i="4364"/>
  <c r="F12" i="4367"/>
  <c r="Z59" i="4369"/>
  <c r="R31" i="4368"/>
  <c r="K11" i="4368"/>
  <c r="K24" i="4368"/>
  <c r="K25" i="4368"/>
  <c r="K15" i="4368"/>
  <c r="K21" i="4368"/>
  <c r="K14" i="4368"/>
  <c r="K26" i="4368"/>
  <c r="K13" i="4368"/>
  <c r="K17" i="4368"/>
  <c r="K10" i="4368"/>
  <c r="K12" i="4368"/>
  <c r="K16" i="4368"/>
  <c r="K20" i="4368"/>
  <c r="K9" i="4368"/>
  <c r="U54" i="4369"/>
  <c r="G43" i="4369"/>
  <c r="W58" i="4364"/>
  <c r="W38" i="4364"/>
  <c r="S82" i="4364"/>
  <c r="O8" i="4364"/>
  <c r="O6" i="4364"/>
  <c r="O9" i="4364"/>
  <c r="O7" i="4364"/>
  <c r="O10" i="4364"/>
  <c r="O82" i="4364"/>
  <c r="U59" i="4369"/>
  <c r="M43" i="4369"/>
  <c r="X31" i="4368"/>
  <c r="V30" i="4368"/>
  <c r="D9" i="4369"/>
  <c r="D25" i="4369"/>
  <c r="D24" i="4369"/>
  <c r="D28" i="4369"/>
  <c r="D27" i="4369"/>
  <c r="D16" i="4369"/>
  <c r="D32" i="4369"/>
  <c r="D8" i="4369"/>
  <c r="D7" i="4369"/>
  <c r="D26" i="4369"/>
  <c r="D43" i="4369"/>
  <c r="D33" i="4369"/>
  <c r="D11" i="4369"/>
  <c r="D13" i="4369"/>
  <c r="D14" i="4369"/>
  <c r="D12" i="4369"/>
  <c r="D34" i="4369"/>
  <c r="D6" i="4369"/>
  <c r="D15" i="4369"/>
  <c r="D31" i="4369"/>
  <c r="D23" i="4369"/>
  <c r="D29" i="4369"/>
  <c r="D30" i="4369"/>
  <c r="D10" i="4369"/>
  <c r="K23" i="4368"/>
  <c r="G5" i="4367"/>
  <c r="K18" i="4368"/>
  <c r="W46" i="4364"/>
  <c r="W21" i="4364"/>
  <c r="W42" i="4364"/>
  <c r="W66" i="4364"/>
  <c r="W71" i="4364"/>
  <c r="M18" i="4368"/>
  <c r="M13" i="4368"/>
  <c r="M10" i="4368"/>
  <c r="M26" i="4368"/>
  <c r="M16" i="4368"/>
  <c r="M25" i="4368"/>
  <c r="M22" i="4368"/>
  <c r="M12" i="4368"/>
  <c r="M14" i="4368"/>
  <c r="X55" i="4369"/>
  <c r="Z54" i="4369" s="1"/>
  <c r="M20" i="4368"/>
  <c r="M24" i="4364"/>
  <c r="M26" i="4364"/>
  <c r="M50" i="4364"/>
  <c r="M43" i="4364"/>
  <c r="M51" i="4364"/>
  <c r="M46" i="4364"/>
  <c r="M68" i="4364"/>
  <c r="M41" i="4364"/>
  <c r="M40" i="4364"/>
  <c r="M30" i="4364"/>
  <c r="M19" i="4364"/>
  <c r="M17" i="4364"/>
  <c r="M36" i="4364"/>
  <c r="M69" i="4364"/>
  <c r="M31" i="4364"/>
  <c r="M65" i="4364"/>
  <c r="M49" i="4364"/>
  <c r="M45" i="4364"/>
  <c r="M67" i="4364"/>
  <c r="M37" i="4364"/>
  <c r="M39" i="4364"/>
  <c r="M38" i="4364"/>
  <c r="M60" i="4364"/>
  <c r="M23" i="4364"/>
  <c r="M42" i="4364"/>
  <c r="M62" i="4364"/>
  <c r="M28" i="4364"/>
  <c r="M29" i="4364"/>
  <c r="M7" i="4364"/>
  <c r="M20" i="4364"/>
  <c r="M33" i="4364"/>
  <c r="M56" i="4364"/>
  <c r="M8" i="4364"/>
  <c r="I82" i="4364"/>
  <c r="M66" i="4364"/>
  <c r="M47" i="4364"/>
  <c r="M59" i="4364"/>
  <c r="M9" i="4364"/>
  <c r="M58" i="4364"/>
  <c r="G82" i="4364"/>
  <c r="M70" i="4364"/>
  <c r="M64" i="4364"/>
  <c r="M55" i="4364"/>
  <c r="M21" i="4364"/>
  <c r="M27" i="4364"/>
  <c r="M44" i="4364"/>
  <c r="M10" i="4364"/>
  <c r="M18" i="4364"/>
  <c r="M34" i="4364"/>
  <c r="M52" i="4364"/>
  <c r="M57" i="4364"/>
  <c r="M16" i="4364"/>
  <c r="M48" i="4364"/>
  <c r="M61" i="4364"/>
  <c r="M53" i="4364"/>
  <c r="M25" i="4364"/>
  <c r="J13" i="4369"/>
  <c r="J14" i="4369"/>
  <c r="J26" i="4369"/>
  <c r="J34" i="4369"/>
  <c r="J7" i="4369"/>
  <c r="J10" i="4369"/>
  <c r="J12" i="4369"/>
  <c r="J8" i="4369"/>
  <c r="J15" i="4369"/>
  <c r="J11" i="4369"/>
  <c r="J27" i="4369"/>
  <c r="J31" i="4369"/>
  <c r="J24" i="4369"/>
  <c r="J9" i="4369"/>
  <c r="J29" i="4369"/>
  <c r="J33" i="4369"/>
  <c r="J6" i="4369"/>
  <c r="J28" i="4369"/>
  <c r="J30" i="4369"/>
  <c r="J43" i="4369"/>
  <c r="J16" i="4369"/>
  <c r="J32" i="4369"/>
  <c r="J23" i="4369"/>
  <c r="J25" i="4369"/>
  <c r="F7" i="4369"/>
  <c r="F33" i="4369"/>
  <c r="F32" i="4369"/>
  <c r="F15" i="4369"/>
  <c r="F24" i="4369"/>
  <c r="F25" i="4369"/>
  <c r="F8" i="4369"/>
  <c r="F16" i="4369"/>
  <c r="F23" i="4369"/>
  <c r="F11" i="4369"/>
  <c r="F9" i="4369"/>
  <c r="F43" i="4369"/>
  <c r="F10" i="4369"/>
  <c r="F34" i="4369"/>
  <c r="F13" i="4369"/>
  <c r="F14" i="4369"/>
  <c r="F12" i="4369"/>
  <c r="F6" i="4369"/>
  <c r="M11" i="4368"/>
  <c r="K22" i="4368"/>
  <c r="W50" i="4364"/>
  <c r="W25" i="4364"/>
  <c r="W10" i="4364"/>
  <c r="W34" i="4364"/>
  <c r="E82" i="4364"/>
  <c r="W27" i="4364"/>
  <c r="M19" i="4368"/>
  <c r="M17" i="4368"/>
  <c r="G9" i="4367"/>
  <c r="M35" i="4364"/>
  <c r="G7" i="4367"/>
  <c r="Y55" i="4369"/>
  <c r="AA54" i="4369" s="1"/>
  <c r="M24" i="4368"/>
  <c r="W54" i="4364"/>
  <c r="W30" i="4364"/>
  <c r="W11" i="4364" l="1"/>
  <c r="M11" i="4364"/>
  <c r="AD97" i="4364"/>
  <c r="P34" i="4369"/>
  <c r="P9" i="4369"/>
  <c r="M23" i="4367"/>
  <c r="N23" i="4367"/>
  <c r="F10" i="4367"/>
  <c r="M26" i="4367"/>
  <c r="N26" i="4367"/>
  <c r="M20" i="4367"/>
  <c r="O20" i="4367" s="1"/>
  <c r="E6" i="4367"/>
  <c r="F6" i="4367"/>
  <c r="N20" i="4367"/>
  <c r="E10" i="4367"/>
  <c r="M82" i="4364"/>
  <c r="P16" i="4369"/>
  <c r="P23" i="4369"/>
  <c r="P11" i="4369"/>
  <c r="P6" i="4369"/>
  <c r="P27" i="4369"/>
  <c r="P33" i="4369"/>
  <c r="P10" i="4369"/>
  <c r="P31" i="4369"/>
  <c r="P12" i="4369"/>
  <c r="P29" i="4369"/>
  <c r="P32" i="4369"/>
  <c r="P13" i="4369"/>
  <c r="P8" i="4369"/>
  <c r="P24" i="4369"/>
  <c r="P14" i="4369"/>
  <c r="Z53" i="4369"/>
  <c r="P25" i="4369"/>
  <c r="P28" i="4369"/>
  <c r="P15" i="4369"/>
  <c r="P26" i="4369"/>
  <c r="P43" i="4369"/>
  <c r="P7" i="4369"/>
  <c r="M75" i="4364"/>
  <c r="N6" i="4369"/>
  <c r="N43" i="4369"/>
  <c r="N12" i="4369"/>
  <c r="N7" i="4369"/>
  <c r="N13" i="4369"/>
  <c r="N28" i="4369"/>
  <c r="N16" i="4369"/>
  <c r="N30" i="4369"/>
  <c r="N32" i="4369"/>
  <c r="N29" i="4369"/>
  <c r="N33" i="4369"/>
  <c r="N25" i="4369"/>
  <c r="N14" i="4369"/>
  <c r="N27" i="4369"/>
  <c r="N34" i="4369"/>
  <c r="N10" i="4369"/>
  <c r="N11" i="4369"/>
  <c r="N15" i="4369"/>
  <c r="N9" i="4369"/>
  <c r="N24" i="4369"/>
  <c r="N26" i="4369"/>
  <c r="N8" i="4369"/>
  <c r="N23" i="4369"/>
  <c r="N31" i="4369"/>
  <c r="U55" i="4369"/>
  <c r="V53" i="4369" s="1"/>
  <c r="G12" i="4367"/>
  <c r="U62" i="4369"/>
  <c r="V60" i="4369" s="1"/>
  <c r="W82" i="4364"/>
  <c r="W75" i="4364"/>
  <c r="AA53" i="4369"/>
  <c r="U30" i="4368"/>
  <c r="W30" i="4368"/>
  <c r="H12" i="4369"/>
  <c r="H23" i="4369"/>
  <c r="H8" i="4369"/>
  <c r="H25" i="4369"/>
  <c r="H34" i="4369"/>
  <c r="H32" i="4369"/>
  <c r="H31" i="4369"/>
  <c r="H28" i="4369"/>
  <c r="H30" i="4369"/>
  <c r="H11" i="4369"/>
  <c r="H13" i="4369"/>
  <c r="H10" i="4369"/>
  <c r="H6" i="4369"/>
  <c r="H43" i="4369"/>
  <c r="H27" i="4369"/>
  <c r="H15" i="4369"/>
  <c r="H7" i="4369"/>
  <c r="H26" i="4369"/>
  <c r="H29" i="4369"/>
  <c r="H33" i="4369"/>
  <c r="H14" i="4369"/>
  <c r="H24" i="4369"/>
  <c r="H16" i="4369"/>
  <c r="H9" i="4369"/>
  <c r="R32" i="4368"/>
  <c r="S30" i="4368" s="1"/>
  <c r="P35" i="4369" l="1"/>
  <c r="H17" i="4369"/>
  <c r="O23" i="4367"/>
  <c r="G8" i="4367"/>
  <c r="E13" i="4367"/>
  <c r="O26" i="4367"/>
  <c r="G6" i="4367"/>
  <c r="G10" i="4367"/>
  <c r="P17" i="4369"/>
  <c r="H35" i="4369"/>
  <c r="S31" i="4368"/>
  <c r="V54" i="4369"/>
  <c r="N17" i="4369"/>
  <c r="F13" i="4367"/>
  <c r="V59" i="4369"/>
  <c r="N35" i="4369"/>
</calcChain>
</file>

<file path=xl/sharedStrings.xml><?xml version="1.0" encoding="utf-8"?>
<sst xmlns="http://schemas.openxmlformats.org/spreadsheetml/2006/main" count="387" uniqueCount="206">
  <si>
    <t>Hidráulica</t>
  </si>
  <si>
    <t>Térmica</t>
  </si>
  <si>
    <t>Total</t>
  </si>
  <si>
    <t>Estatal</t>
  </si>
  <si>
    <t>Privada</t>
  </si>
  <si>
    <t>N°</t>
  </si>
  <si>
    <t>Particp.</t>
  </si>
  <si>
    <t>ESTATAL</t>
  </si>
  <si>
    <t>Nombre de la empresa</t>
  </si>
  <si>
    <t>PRIVADA</t>
  </si>
  <si>
    <t>Total empresas  estatales y privadas</t>
  </si>
  <si>
    <t>Distribución</t>
  </si>
  <si>
    <t>Generación</t>
  </si>
  <si>
    <t>Transmisión</t>
  </si>
  <si>
    <t>Ene</t>
  </si>
  <si>
    <t>Feb</t>
  </si>
  <si>
    <t>Mar</t>
  </si>
  <si>
    <t>Abr</t>
  </si>
  <si>
    <t>May</t>
  </si>
  <si>
    <t>Jun</t>
  </si>
  <si>
    <t>Jul</t>
  </si>
  <si>
    <t>Ago</t>
  </si>
  <si>
    <t>Oct</t>
  </si>
  <si>
    <t>Nov</t>
  </si>
  <si>
    <t>Set</t>
  </si>
  <si>
    <t>Tipo de empresa</t>
  </si>
  <si>
    <t>Generadoras</t>
  </si>
  <si>
    <t>Transmisoras</t>
  </si>
  <si>
    <t>Distribuidoras</t>
  </si>
  <si>
    <t xml:space="preserve">miles US $ </t>
  </si>
  <si>
    <t>(millones US $)</t>
  </si>
  <si>
    <t>Eléctrica Santa Rosa S.A.C.</t>
  </si>
  <si>
    <t>Dic</t>
  </si>
  <si>
    <t>Generadora de Energía del Perú S.A.</t>
  </si>
  <si>
    <t xml:space="preserve"> </t>
  </si>
  <si>
    <t>Longitud de linea (km) por nivel de tensión</t>
  </si>
  <si>
    <t>220 kV</t>
  </si>
  <si>
    <t>138 kV</t>
  </si>
  <si>
    <t>miles US $</t>
  </si>
  <si>
    <t>Consorcio Transmantaro S.A.</t>
  </si>
  <si>
    <t>Red Eléctrica del Sur S.A.</t>
  </si>
  <si>
    <t>Eteselva S.R.L.</t>
  </si>
  <si>
    <t>Abengoa Transmisión Norte S.A.</t>
  </si>
  <si>
    <t>Etenorte S.R.L.</t>
  </si>
  <si>
    <t>Consorcio Energético Huancavelica S.A.</t>
  </si>
  <si>
    <t>EMP. PRIVADA</t>
  </si>
  <si>
    <t>REDESUR</t>
  </si>
  <si>
    <t>ETESELVA</t>
  </si>
  <si>
    <t>ETENORTE</t>
  </si>
  <si>
    <t>Mercado regulado</t>
  </si>
  <si>
    <t>Mercado libre</t>
  </si>
  <si>
    <t>Electrocentro S.A.</t>
  </si>
  <si>
    <t>Electronoroeste S.A.</t>
  </si>
  <si>
    <t>Electro Sur Este S.A.A.</t>
  </si>
  <si>
    <t>Electronorte S.A.</t>
  </si>
  <si>
    <t>Electro Oriente S.A.</t>
  </si>
  <si>
    <t>Electro Puno S.A.A.</t>
  </si>
  <si>
    <t>Electrosur S.A.</t>
  </si>
  <si>
    <t>Electro Ucayali S.A.</t>
  </si>
  <si>
    <t>Empresa Municipal de Servicio Eléctrico de Tocache S.A.</t>
  </si>
  <si>
    <t>Empresa de Servicios Eléctricos Municipales de Paramonga S.A.</t>
  </si>
  <si>
    <t>Empresa Municipal de Servicios Eléctricos Utcubamba S.A.C.</t>
  </si>
  <si>
    <t>Servicios Eléctricos Rioja S.A.</t>
  </si>
  <si>
    <t>Electro Pangoa S.A.</t>
  </si>
  <si>
    <t>Total distribuidoras del mercado eléctrico</t>
  </si>
  <si>
    <t>CLIENTES</t>
  </si>
  <si>
    <t>Mercado Regulado</t>
  </si>
  <si>
    <t>Mercado Libre</t>
  </si>
  <si>
    <t>VENTA DE ENERGÍA</t>
  </si>
  <si>
    <t>Solar</t>
  </si>
  <si>
    <t>Eléctrica Yanapampa S.A.C.</t>
  </si>
  <si>
    <t>Empresa de Generación Huanza S.A.</t>
  </si>
  <si>
    <t>500 kV</t>
  </si>
  <si>
    <t>REP</t>
  </si>
  <si>
    <t xml:space="preserve">         LÍNEAS DE TRANSMISIÓN EN 500kV, 220 kV y 138 kV</t>
  </si>
  <si>
    <t>ATN 1 S.A.</t>
  </si>
  <si>
    <t xml:space="preserve">Red de Energía del Perú S.A. </t>
  </si>
  <si>
    <t>Transmisora Eléctrica del Sur S.A.</t>
  </si>
  <si>
    <t>Compañía Transmisora Andina S.A.</t>
  </si>
  <si>
    <t>TESUR</t>
  </si>
  <si>
    <t>9.1.   PARTICIPACIÓN DE LAS EMPRESAS* DEL MERCADO ELÉCTRICO SEGÚN SU FACTURACIÓN ** TOTAL</t>
  </si>
  <si>
    <t>Eólica</t>
  </si>
  <si>
    <t>Eólico</t>
  </si>
  <si>
    <t>ATN 2 S.A.</t>
  </si>
  <si>
    <t>CTM</t>
  </si>
  <si>
    <t>ISA PERU</t>
  </si>
  <si>
    <t>TRASANDINA</t>
  </si>
  <si>
    <t>Electroperú S. A.</t>
  </si>
  <si>
    <t>Emp. de Generación Eléctrica de Arequipa S. A.</t>
  </si>
  <si>
    <t>Emp. de Generación Eléctrica del Sur S. A.</t>
  </si>
  <si>
    <t>Empresa de Generación Eléctrica San Gabán S. A.</t>
  </si>
  <si>
    <t>Agro Industrial Paramonga S.A.A.</t>
  </si>
  <si>
    <t>Asociación Santa Lucia de Chacas</t>
  </si>
  <si>
    <t>Chinango S.A.C</t>
  </si>
  <si>
    <t>Compañia Eléctrica El Platanal S.A.</t>
  </si>
  <si>
    <t>Empresa de Generación Eléctrica Canchayllo S.A.C.</t>
  </si>
  <si>
    <t>Empresa de Generación Eléctrica Junín S.A.C.</t>
  </si>
  <si>
    <t>Empresa Eléctrica Rio Doble S.A.</t>
  </si>
  <si>
    <t>Energía Eólica S.A.</t>
  </si>
  <si>
    <t>Hidrocañete S.A.</t>
  </si>
  <si>
    <t>Hidroeléctrica Huanchor S.A.C.</t>
  </si>
  <si>
    <t>Maja Energía S.A.C.</t>
  </si>
  <si>
    <t>Moquegua FV S.A.C.</t>
  </si>
  <si>
    <r>
      <t>9.2.  PARTICIPACIÓN DE LAS EMPRESAS* GENERADORAS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DEL MERCADO ELÉCTRICO</t>
    </r>
  </si>
  <si>
    <t xml:space="preserve">9.3.   PARTICIPACIÓN DE LAS EMPRESAS* TRANSMISORAS** EN EL MERCADO ELÉCTRICO  SEGÚN LONGITUD DE </t>
  </si>
  <si>
    <t>(**) Sólo empresas cuya actividad principal es la tdistribución eléctrica.</t>
  </si>
  <si>
    <t>Electro Dunas S.A.A.</t>
  </si>
  <si>
    <t>Empresa de Generación Huallaga S.A.</t>
  </si>
  <si>
    <t>Statkraft Perú S.A.</t>
  </si>
  <si>
    <t>Empresas</t>
  </si>
  <si>
    <t>Codigo</t>
  </si>
  <si>
    <t>ABY</t>
  </si>
  <si>
    <t>ATN</t>
  </si>
  <si>
    <t>ATN 2</t>
  </si>
  <si>
    <t>ATN 1</t>
  </si>
  <si>
    <t>ABY Transmisión Sur S.A. (1)</t>
  </si>
  <si>
    <t>Interconexión Eléctrica ISA Perú S.A.</t>
  </si>
  <si>
    <t>CONEHUA</t>
  </si>
  <si>
    <t>Centrales Santa Rosa S.A.C.</t>
  </si>
  <si>
    <t>Empresa de Interés Local Hidroeléctrica S.A. de Chacas</t>
  </si>
  <si>
    <t>Enel Distribución Perú S.A.A.</t>
  </si>
  <si>
    <t>Luz del Sur S.A.</t>
  </si>
  <si>
    <t>Proyecto Especial Chavimochic</t>
  </si>
  <si>
    <t>Sociedad Eléctrica del Sur Oeste S.A.</t>
  </si>
  <si>
    <t>Agroaurora S.A.C.</t>
  </si>
  <si>
    <t>Hidrandina S.A.</t>
  </si>
  <si>
    <t>Bioenergía del Chira S.A.</t>
  </si>
  <si>
    <t>Central Hidroeléctrica de Langui S.A.</t>
  </si>
  <si>
    <t>Compañia Hidroeléctrica Tingo S.A.</t>
  </si>
  <si>
    <t>E.A.W. Muller S.A.</t>
  </si>
  <si>
    <t>Empresa de Generación Eléctrica Rio Baños S.A.C.</t>
  </si>
  <si>
    <t>Enel Generación Perú S.A.A.</t>
  </si>
  <si>
    <t>Enel Generación Piura S.A.</t>
  </si>
  <si>
    <t>ENGIE EnergÍa Perú S.A.</t>
  </si>
  <si>
    <t>Fénix Power Perú S.A.</t>
  </si>
  <si>
    <t>GTS Majes S.A.C.</t>
  </si>
  <si>
    <t>GTS Repartición S.A.C.</t>
  </si>
  <si>
    <t>Hidroeléctrica Santa Cruz S.A.C.</t>
  </si>
  <si>
    <t xml:space="preserve">Infraestructuras y Energías del Perú S.A.C. </t>
  </si>
  <si>
    <t>Kallpa Generación S.A.</t>
  </si>
  <si>
    <t>Panamericana Solar S.A.C.</t>
  </si>
  <si>
    <t>Parque Eolico Marcona S.A.C.</t>
  </si>
  <si>
    <t>Parque Eolico Tres Hermanas S.A.C.</t>
  </si>
  <si>
    <t>Planta de Reserva Fría de Generación Éten S.A.</t>
  </si>
  <si>
    <t>Samay I S.A.</t>
  </si>
  <si>
    <t>SDF Energía S.A.C.</t>
  </si>
  <si>
    <t>Shougang Generación Eléctrica S.A.A.</t>
  </si>
  <si>
    <t>Sindicato Energético S.A.</t>
  </si>
  <si>
    <t>Tacna Solar S.A.C.</t>
  </si>
  <si>
    <t>Termochilca S.A.</t>
  </si>
  <si>
    <t>Termoselva S.R.L.</t>
  </si>
  <si>
    <t>-</t>
  </si>
  <si>
    <t>(*)</t>
  </si>
  <si>
    <t>9.4.    PARTICIPACIÓN DE LAS EMPRESAS* DISTRIBUIDORAS** EN EL MERCADO ELÉCTRICO</t>
  </si>
  <si>
    <t>Empresa de Distribución y Comercialización de Electricidad San Ramon S.A.</t>
  </si>
  <si>
    <t>Egepsa S.A.</t>
  </si>
  <si>
    <t>Compañía Transmisora Norperuana S.R.L.</t>
  </si>
  <si>
    <t>Conelsur LT S.A.C.</t>
  </si>
  <si>
    <t>Empresa de Transmision Aymaraes S.A.C.</t>
  </si>
  <si>
    <t>Empresa de Trasmisión Guadalupe S.A.C.</t>
  </si>
  <si>
    <t>Suma de Total (miles)</t>
  </si>
  <si>
    <t>Etiquetas de fila</t>
  </si>
  <si>
    <t>Total general</t>
  </si>
  <si>
    <t>03. Transmisión</t>
  </si>
  <si>
    <t>(**) Consolidado basado en la información declarada mensualmente a la Dirección General de Electricidad (aportes y facturación por energía) a diciembre 2018</t>
  </si>
  <si>
    <t>(*) Sólo empresas que informan a la DGE a diciembre 2018</t>
  </si>
  <si>
    <t>a. Empresas estatales a diciembre del 2018</t>
  </si>
  <si>
    <t>Potencia instalada  2018  (MW)</t>
  </si>
  <si>
    <t>Producción de energía eléctrica  2018  (GWh)</t>
  </si>
  <si>
    <t>Facturación total 2018</t>
  </si>
  <si>
    <t>b. Empresas privadas a diciembre del 2018</t>
  </si>
  <si>
    <t>TC</t>
  </si>
  <si>
    <t>ACTIVIDAD</t>
  </si>
  <si>
    <t>c. Total participación de empresas* generadoras estatales y privadas a diciembre del 2018</t>
  </si>
  <si>
    <t xml:space="preserve">Sólo empresas cuya actividad principal es la generación de energía eléctrica e informan a la DGE al mes de diciembre 2018. </t>
  </si>
  <si>
    <t>Empresa de Generacion Electrica Machupicchu S.A.</t>
  </si>
  <si>
    <t>Cía Hidroeléctrica San Hilarión S.A.C.</t>
  </si>
  <si>
    <t>Empresa Eléctrica Agua Azul S.A.</t>
  </si>
  <si>
    <t>Genrent del Peru S.A.C.</t>
  </si>
  <si>
    <t>A.- Empresas privadas a diciembre del 2018</t>
  </si>
  <si>
    <t xml:space="preserve">ABY Transmisión Sur S.A. </t>
  </si>
  <si>
    <t>c. Total participación de empresas* distribuidoras** a diciembre del 2018</t>
  </si>
  <si>
    <t>Número de clientes  2018</t>
  </si>
  <si>
    <t>Venta de energía  2018 (GWh)</t>
  </si>
  <si>
    <t>Facturación total  2018</t>
  </si>
  <si>
    <t>Venta de energía  2018  (GWh)</t>
  </si>
  <si>
    <t>GRÁFICO 2018</t>
  </si>
  <si>
    <t>(*) Sólo empresas que informan a la DGE a diciembre 2018. Incluye valores estimados basados en la información declarada mensualmente a la Dirección General de Electricidad por facturación por energía.</t>
  </si>
  <si>
    <t>Andean Power S.A.C.</t>
  </si>
  <si>
    <t>Celepsa Renovables S.R.L. (1)</t>
  </si>
  <si>
    <t>Electro Zaña S.A.C.</t>
  </si>
  <si>
    <t>Empresa de Generación Eléctrica Santa Ana S.R.L.</t>
  </si>
  <si>
    <t>ENEL Green Power Perú S.A.</t>
  </si>
  <si>
    <t>Hidro Pátapo S.A.C.</t>
  </si>
  <si>
    <t>Huaura Power Group S.A.</t>
  </si>
  <si>
    <t>Inland Energy S.A.C.</t>
  </si>
  <si>
    <t>Orazul Energy Perú S.A.</t>
  </si>
  <si>
    <t>Petramas S.A.C.</t>
  </si>
  <si>
    <t>Sociedad Minera Cerro Verde S.A.A.</t>
  </si>
  <si>
    <t>(1) A partir de 12/03/2018 Hidroeléctrica Marañon S.R.L. cambia de razon social a Celepsa Renovables S.R.L.</t>
  </si>
  <si>
    <t>POTENCIA</t>
  </si>
  <si>
    <t>total</t>
  </si>
  <si>
    <t>PRODUCCION</t>
  </si>
  <si>
    <t>Consorcio Eléctrico de Villacuri S.A.C.</t>
  </si>
  <si>
    <t>(*) Sólo empresas que informan a la DGE a diciembre 2018.</t>
  </si>
  <si>
    <t>FACTURACION MILLONES US$ 2018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</si>
</sst>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 * #,##0.00_ ;_ * \-#,##0.00_ ;_ * &quot;-&quot;??_ ;_ @_ "/>
    <numFmt numFmtId="164" formatCode="_(* #,##0.00_);_(* \(#,##0.00\);_(* &quot;-&quot;??_);_(@_)"/>
    <numFmt numFmtId="165" formatCode="_-* #,##0.00\ _P_t_s_-;\-* #,##0.00\ _P_t_s_-;_-* &quot;-&quot;??\ _P_t_s_-;_-@_-"/>
    <numFmt numFmtId="166" formatCode="0.0%"/>
    <numFmt numFmtId="167" formatCode="_ * #,##0_ ;_ * \-#,##0_ ;_ * &quot;-&quot;??_ ;_ @_ "/>
    <numFmt numFmtId="168" formatCode="0.000"/>
    <numFmt numFmtId="169" formatCode="#\ ###\ ##0.00"/>
    <numFmt numFmtId="170" formatCode="#\ ###\ ##0"/>
    <numFmt numFmtId="171" formatCode="#\ ##0.00"/>
  </numFmts>
  <fonts count="43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14"/>
      <name val="Arial"/>
      <family val="2"/>
    </font>
    <font>
      <vertAlign val="superscript"/>
      <sz val="9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vertAlign val="superscript"/>
      <sz val="8"/>
      <name val="Arial"/>
      <family val="2"/>
    </font>
    <font>
      <b/>
      <sz val="13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b/>
      <i/>
      <sz val="8"/>
      <name val="Arial Narrow"/>
      <family val="2"/>
    </font>
    <font>
      <b/>
      <vertAlign val="superscript"/>
      <sz val="12"/>
      <name val="Arial"/>
      <family val="2"/>
    </font>
    <font>
      <sz val="10"/>
      <name val="Arial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u/>
      <sz val="17"/>
      <name val="Arial"/>
      <family val="2"/>
    </font>
    <font>
      <b/>
      <sz val="11"/>
      <color theme="1"/>
      <name val="Calibri"/>
      <family val="2"/>
      <scheme val="minor"/>
    </font>
    <font>
      <sz val="10"/>
      <color theme="0" tint="-0.499984740745262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0" tint="-0.499984740745262"/>
      <name val="Arial"/>
      <family val="2"/>
    </font>
    <font>
      <sz val="10"/>
      <color rgb="FF9F9F9F"/>
      <name val="Arial"/>
      <family val="2"/>
    </font>
    <font>
      <b/>
      <sz val="10"/>
      <color rgb="FF9F9F9F"/>
      <name val="Arial"/>
      <family val="2"/>
    </font>
    <font>
      <b/>
      <sz val="14"/>
      <color rgb="FF9F9F9F"/>
      <name val="Arial"/>
      <family val="2"/>
    </font>
    <font>
      <b/>
      <sz val="11"/>
      <color rgb="FF9F9F9F"/>
      <name val="Arial"/>
      <family val="2"/>
    </font>
    <font>
      <b/>
      <sz val="12"/>
      <color rgb="FF9F9F9F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3A00"/>
        <bgColor indexed="64"/>
      </patternFill>
    </fill>
  </fills>
  <borders count="10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medium">
        <color theme="1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theme="1"/>
      </bottom>
      <diagonal/>
    </border>
    <border>
      <left/>
      <right style="thin">
        <color indexed="64"/>
      </right>
      <top/>
      <bottom style="medium">
        <color theme="1"/>
      </bottom>
      <diagonal/>
    </border>
    <border>
      <left/>
      <right style="hair">
        <color indexed="64"/>
      </right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/>
      <top style="medium">
        <color indexed="64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 style="thin">
        <color indexed="64"/>
      </right>
      <top style="medium">
        <color theme="1"/>
      </top>
      <bottom/>
      <diagonal/>
    </border>
    <border>
      <left style="thin">
        <color indexed="64"/>
      </left>
      <right/>
      <top style="medium">
        <color theme="1"/>
      </top>
      <bottom style="hair">
        <color indexed="64"/>
      </bottom>
      <diagonal/>
    </border>
    <border>
      <left/>
      <right/>
      <top style="medium">
        <color theme="1"/>
      </top>
      <bottom style="hair">
        <color indexed="64"/>
      </bottom>
      <diagonal/>
    </border>
    <border>
      <left style="medium">
        <color indexed="64"/>
      </left>
      <right/>
      <top style="medium">
        <color theme="1"/>
      </top>
      <bottom style="hair">
        <color indexed="64"/>
      </bottom>
      <diagonal/>
    </border>
    <border>
      <left/>
      <right style="medium">
        <color theme="1"/>
      </right>
      <top style="medium">
        <color theme="1"/>
      </top>
      <bottom style="hair">
        <color indexed="64"/>
      </bottom>
      <diagonal/>
    </border>
    <border>
      <left style="medium">
        <color theme="1"/>
      </left>
      <right/>
      <top/>
      <bottom style="medium">
        <color indexed="64"/>
      </bottom>
      <diagonal/>
    </border>
    <border>
      <left/>
      <right style="medium">
        <color theme="1"/>
      </right>
      <top/>
      <bottom style="thin">
        <color indexed="64"/>
      </bottom>
      <diagonal/>
    </border>
  </borders>
  <cellStyleXfs count="10">
    <xf numFmtId="0" fontId="0" fillId="0" borderId="0"/>
    <xf numFmtId="165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6" fillId="0" borderId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406">
    <xf numFmtId="0" fontId="0" fillId="0" borderId="0" xfId="0"/>
    <xf numFmtId="0" fontId="5" fillId="0" borderId="0" xfId="0" applyFont="1"/>
    <xf numFmtId="0" fontId="0" fillId="0" borderId="0" xfId="0" applyBorder="1"/>
    <xf numFmtId="0" fontId="6" fillId="0" borderId="0" xfId="0" applyFont="1"/>
    <xf numFmtId="0" fontId="0" fillId="0" borderId="0" xfId="0" applyFill="1"/>
    <xf numFmtId="0" fontId="5" fillId="0" borderId="0" xfId="0" applyFont="1" applyAlignment="1">
      <alignment horizontal="right"/>
    </xf>
    <xf numFmtId="0" fontId="0" fillId="0" borderId="0" xfId="0" applyFill="1" applyBorder="1"/>
    <xf numFmtId="167" fontId="0" fillId="0" borderId="0" xfId="1" applyNumberFormat="1" applyFont="1" applyBorder="1"/>
    <xf numFmtId="164" fontId="0" fillId="0" borderId="0" xfId="0" applyNumberFormat="1" applyBorder="1"/>
    <xf numFmtId="3" fontId="0" fillId="0" borderId="0" xfId="0" applyNumberFormat="1"/>
    <xf numFmtId="0" fontId="23" fillId="3" borderId="0" xfId="0" applyFont="1" applyFill="1"/>
    <xf numFmtId="0" fontId="22" fillId="3" borderId="0" xfId="0" applyFont="1" applyFill="1"/>
    <xf numFmtId="0" fontId="0" fillId="3" borderId="0" xfId="0" applyFill="1"/>
    <xf numFmtId="4" fontId="17" fillId="3" borderId="0" xfId="0" applyNumberFormat="1" applyFont="1" applyFill="1" applyBorder="1" applyAlignment="1">
      <alignment horizontal="right"/>
    </xf>
    <xf numFmtId="0" fontId="0" fillId="3" borderId="0" xfId="0" applyFill="1" applyBorder="1"/>
    <xf numFmtId="4" fontId="0" fillId="3" borderId="0" xfId="0" applyNumberFormat="1" applyFill="1"/>
    <xf numFmtId="0" fontId="2" fillId="3" borderId="0" xfId="0" applyFont="1" applyFill="1" applyBorder="1"/>
    <xf numFmtId="0" fontId="3" fillId="3" borderId="0" xfId="0" applyFont="1" applyFill="1" applyBorder="1"/>
    <xf numFmtId="166" fontId="7" fillId="3" borderId="0" xfId="8" applyNumberFormat="1" applyFont="1" applyFill="1" applyBorder="1" applyAlignment="1">
      <alignment horizontal="center"/>
    </xf>
    <xf numFmtId="0" fontId="18" fillId="3" borderId="0" xfId="0" applyFont="1" applyFill="1" applyBorder="1"/>
    <xf numFmtId="3" fontId="4" fillId="3" borderId="1" xfId="0" applyNumberFormat="1" applyFont="1" applyFill="1" applyBorder="1" applyAlignment="1">
      <alignment vertical="center"/>
    </xf>
    <xf numFmtId="166" fontId="7" fillId="3" borderId="2" xfId="8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vertical="center"/>
    </xf>
    <xf numFmtId="166" fontId="7" fillId="3" borderId="3" xfId="8" applyNumberFormat="1" applyFont="1" applyFill="1" applyBorder="1" applyAlignment="1">
      <alignment horizontal="center" vertical="center"/>
    </xf>
    <xf numFmtId="0" fontId="2" fillId="3" borderId="0" xfId="0" applyFont="1" applyFill="1"/>
    <xf numFmtId="3" fontId="0" fillId="3" borderId="0" xfId="0" applyNumberFormat="1" applyFill="1" applyBorder="1"/>
    <xf numFmtId="0" fontId="21" fillId="3" borderId="0" xfId="0" applyFont="1" applyFill="1" applyBorder="1"/>
    <xf numFmtId="0" fontId="6" fillId="3" borderId="0" xfId="0" applyFont="1" applyFill="1"/>
    <xf numFmtId="0" fontId="5" fillId="3" borderId="0" xfId="0" applyFont="1" applyFill="1" applyAlignment="1">
      <alignment horizontal="right"/>
    </xf>
    <xf numFmtId="0" fontId="5" fillId="3" borderId="0" xfId="0" applyFont="1" applyFill="1"/>
    <xf numFmtId="0" fontId="3" fillId="3" borderId="0" xfId="0" applyFont="1" applyFill="1" applyAlignment="1">
      <alignment horizontal="left"/>
    </xf>
    <xf numFmtId="0" fontId="3" fillId="3" borderId="0" xfId="0" applyFont="1" applyFill="1" applyAlignment="1"/>
    <xf numFmtId="1" fontId="0" fillId="3" borderId="0" xfId="0" applyNumberFormat="1" applyFill="1"/>
    <xf numFmtId="0" fontId="0" fillId="3" borderId="4" xfId="0" applyFill="1" applyBorder="1"/>
    <xf numFmtId="4" fontId="17" fillId="3" borderId="4" xfId="0" applyNumberFormat="1" applyFont="1" applyFill="1" applyBorder="1" applyAlignment="1">
      <alignment horizontal="right"/>
    </xf>
    <xf numFmtId="0" fontId="11" fillId="3" borderId="0" xfId="0" applyFont="1" applyFill="1" applyAlignment="1"/>
    <xf numFmtId="0" fontId="13" fillId="3" borderId="0" xfId="0" applyFont="1" applyFill="1" applyBorder="1"/>
    <xf numFmtId="0" fontId="19" fillId="3" borderId="0" xfId="0" applyFont="1" applyFill="1" applyAlignment="1"/>
    <xf numFmtId="0" fontId="0" fillId="3" borderId="5" xfId="0" applyFill="1" applyBorder="1"/>
    <xf numFmtId="0" fontId="2" fillId="3" borderId="5" xfId="0" applyFont="1" applyFill="1" applyBorder="1"/>
    <xf numFmtId="0" fontId="26" fillId="3" borderId="0" xfId="0" applyFont="1" applyFill="1"/>
    <xf numFmtId="0" fontId="30" fillId="0" borderId="0" xfId="0" applyFont="1" applyBorder="1"/>
    <xf numFmtId="9" fontId="30" fillId="0" borderId="0" xfId="8" applyFont="1" applyBorder="1"/>
    <xf numFmtId="4" fontId="30" fillId="0" borderId="0" xfId="0" applyNumberFormat="1" applyFont="1" applyBorder="1"/>
    <xf numFmtId="9" fontId="30" fillId="0" borderId="0" xfId="8" applyFont="1" applyBorder="1" applyAlignment="1">
      <alignment horizontal="right"/>
    </xf>
    <xf numFmtId="4" fontId="30" fillId="0" borderId="0" xfId="0" applyNumberFormat="1" applyFont="1" applyBorder="1" applyAlignment="1">
      <alignment horizontal="right"/>
    </xf>
    <xf numFmtId="166" fontId="30" fillId="0" borderId="0" xfId="0" applyNumberFormat="1" applyFont="1" applyBorder="1"/>
    <xf numFmtId="9" fontId="30" fillId="0" borderId="0" xfId="0" applyNumberFormat="1" applyFont="1" applyBorder="1"/>
    <xf numFmtId="0" fontId="30" fillId="0" borderId="81" xfId="0" applyFont="1" applyBorder="1"/>
    <xf numFmtId="0" fontId="30" fillId="0" borderId="82" xfId="0" applyFont="1" applyBorder="1"/>
    <xf numFmtId="0" fontId="30" fillId="0" borderId="83" xfId="0" applyFont="1" applyBorder="1"/>
    <xf numFmtId="0" fontId="30" fillId="0" borderId="85" xfId="0" applyFont="1" applyBorder="1"/>
    <xf numFmtId="3" fontId="0" fillId="3" borderId="6" xfId="0" applyNumberFormat="1" applyFill="1" applyBorder="1" applyAlignment="1">
      <alignment horizontal="right"/>
    </xf>
    <xf numFmtId="4" fontId="0" fillId="3" borderId="6" xfId="0" applyNumberFormat="1" applyFill="1" applyBorder="1" applyAlignment="1">
      <alignment horizontal="right"/>
    </xf>
    <xf numFmtId="0" fontId="0" fillId="3" borderId="6" xfId="0" applyFill="1" applyBorder="1" applyAlignment="1">
      <alignment horizontal="right"/>
    </xf>
    <xf numFmtId="4" fontId="4" fillId="3" borderId="6" xfId="0" applyNumberFormat="1" applyFont="1" applyFill="1" applyBorder="1" applyAlignment="1">
      <alignment horizontal="right"/>
    </xf>
    <xf numFmtId="9" fontId="7" fillId="3" borderId="7" xfId="7" applyFont="1" applyFill="1" applyBorder="1" applyAlignment="1">
      <alignment horizontal="right"/>
    </xf>
    <xf numFmtId="0" fontId="2" fillId="3" borderId="8" xfId="0" applyFont="1" applyFill="1" applyBorder="1"/>
    <xf numFmtId="0" fontId="0" fillId="3" borderId="0" xfId="0" applyFill="1" applyBorder="1" applyAlignment="1">
      <alignment horizontal="right"/>
    </xf>
    <xf numFmtId="4" fontId="4" fillId="3" borderId="0" xfId="0" applyNumberFormat="1" applyFont="1" applyFill="1" applyBorder="1" applyAlignment="1">
      <alignment horizontal="right"/>
    </xf>
    <xf numFmtId="9" fontId="7" fillId="3" borderId="4" xfId="7" applyFont="1" applyFill="1" applyBorder="1" applyAlignment="1">
      <alignment horizontal="right"/>
    </xf>
    <xf numFmtId="4" fontId="0" fillId="3" borderId="9" xfId="0" applyNumberFormat="1" applyFill="1" applyBorder="1" applyAlignment="1">
      <alignment horizontal="right"/>
    </xf>
    <xf numFmtId="3" fontId="0" fillId="3" borderId="10" xfId="0" applyNumberFormat="1" applyFill="1" applyBorder="1" applyAlignment="1">
      <alignment horizontal="right"/>
    </xf>
    <xf numFmtId="4" fontId="0" fillId="3" borderId="10" xfId="0" applyNumberFormat="1" applyFill="1" applyBorder="1" applyAlignment="1">
      <alignment horizontal="right"/>
    </xf>
    <xf numFmtId="4" fontId="4" fillId="3" borderId="13" xfId="0" applyNumberFormat="1" applyFont="1" applyFill="1" applyBorder="1" applyAlignment="1">
      <alignment horizontal="right"/>
    </xf>
    <xf numFmtId="9" fontId="7" fillId="3" borderId="14" xfId="7" applyFont="1" applyFill="1" applyBorder="1" applyAlignment="1">
      <alignment horizontal="right"/>
    </xf>
    <xf numFmtId="4" fontId="4" fillId="3" borderId="14" xfId="0" applyNumberFormat="1" applyFont="1" applyFill="1" applyBorder="1" applyAlignment="1">
      <alignment horizontal="right"/>
    </xf>
    <xf numFmtId="9" fontId="7" fillId="3" borderId="15" xfId="7" applyFont="1" applyFill="1" applyBorder="1" applyAlignment="1">
      <alignment horizontal="right"/>
    </xf>
    <xf numFmtId="0" fontId="0" fillId="3" borderId="16" xfId="0" applyFill="1" applyBorder="1"/>
    <xf numFmtId="0" fontId="0" fillId="3" borderId="13" xfId="0" applyFill="1" applyBorder="1" applyAlignment="1">
      <alignment horizontal="right"/>
    </xf>
    <xf numFmtId="0" fontId="2" fillId="3" borderId="8" xfId="0" applyFont="1" applyFill="1" applyBorder="1" applyAlignment="1">
      <alignment horizontal="center"/>
    </xf>
    <xf numFmtId="4" fontId="3" fillId="3" borderId="14" xfId="0" applyNumberFormat="1" applyFont="1" applyFill="1" applyBorder="1" applyAlignment="1">
      <alignment horizontal="right"/>
    </xf>
    <xf numFmtId="0" fontId="0" fillId="3" borderId="17" xfId="0" applyFill="1" applyBorder="1"/>
    <xf numFmtId="0" fontId="0" fillId="3" borderId="18" xfId="0" applyFill="1" applyBorder="1" applyAlignment="1">
      <alignment horizontal="right"/>
    </xf>
    <xf numFmtId="0" fontId="30" fillId="0" borderId="86" xfId="0" applyFont="1" applyBorder="1"/>
    <xf numFmtId="0" fontId="30" fillId="0" borderId="87" xfId="0" applyFont="1" applyBorder="1"/>
    <xf numFmtId="9" fontId="30" fillId="0" borderId="84" xfId="7" applyFont="1" applyBorder="1"/>
    <xf numFmtId="9" fontId="30" fillId="0" borderId="88" xfId="7" applyFont="1" applyBorder="1"/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1" fillId="3" borderId="19" xfId="0" applyFont="1" applyFill="1" applyBorder="1" applyAlignment="1">
      <alignment horizontal="center" vertical="center"/>
    </xf>
    <xf numFmtId="169" fontId="32" fillId="3" borderId="20" xfId="0" applyNumberFormat="1" applyFont="1" applyFill="1" applyBorder="1" applyAlignment="1">
      <alignment vertical="center"/>
    </xf>
    <xf numFmtId="166" fontId="33" fillId="3" borderId="20" xfId="7" applyNumberFormat="1" applyFont="1" applyFill="1" applyBorder="1" applyAlignment="1">
      <alignment horizontal="center" vertical="center"/>
    </xf>
    <xf numFmtId="169" fontId="32" fillId="3" borderId="0" xfId="0" applyNumberFormat="1" applyFont="1" applyFill="1" applyBorder="1" applyAlignment="1">
      <alignment vertical="center"/>
    </xf>
    <xf numFmtId="169" fontId="34" fillId="3" borderId="0" xfId="0" applyNumberFormat="1" applyFont="1" applyFill="1" applyBorder="1" applyAlignment="1">
      <alignment vertical="center"/>
    </xf>
    <xf numFmtId="166" fontId="33" fillId="3" borderId="14" xfId="7" applyNumberFormat="1" applyFont="1" applyFill="1" applyBorder="1" applyAlignment="1">
      <alignment horizontal="center" vertical="center"/>
    </xf>
    <xf numFmtId="169" fontId="32" fillId="3" borderId="8" xfId="0" applyNumberFormat="1" applyFont="1" applyFill="1" applyBorder="1" applyAlignment="1">
      <alignment vertical="center"/>
    </xf>
    <xf numFmtId="10" fontId="33" fillId="3" borderId="20" xfId="7" applyNumberFormat="1" applyFont="1" applyFill="1" applyBorder="1" applyAlignment="1">
      <alignment horizontal="center" vertical="center"/>
    </xf>
    <xf numFmtId="169" fontId="34" fillId="3" borderId="20" xfId="0" applyNumberFormat="1" applyFont="1" applyFill="1" applyBorder="1" applyAlignment="1">
      <alignment vertical="center"/>
    </xf>
    <xf numFmtId="10" fontId="33" fillId="3" borderId="14" xfId="7" applyNumberFormat="1" applyFont="1" applyFill="1" applyBorder="1" applyAlignment="1">
      <alignment horizontal="center" vertical="center"/>
    </xf>
    <xf numFmtId="169" fontId="32" fillId="3" borderId="10" xfId="0" applyNumberFormat="1" applyFont="1" applyFill="1" applyBorder="1" applyAlignment="1">
      <alignment vertical="center"/>
    </xf>
    <xf numFmtId="166" fontId="33" fillId="3" borderId="21" xfId="7" applyNumberFormat="1" applyFont="1" applyFill="1" applyBorder="1" applyAlignment="1">
      <alignment horizontal="center" vertical="center"/>
    </xf>
    <xf numFmtId="0" fontId="31" fillId="3" borderId="5" xfId="0" applyFont="1" applyFill="1" applyBorder="1" applyAlignment="1">
      <alignment horizontal="center" vertical="center"/>
    </xf>
    <xf numFmtId="0" fontId="32" fillId="3" borderId="14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35" fillId="3" borderId="22" xfId="0" applyFont="1" applyFill="1" applyBorder="1" applyAlignment="1">
      <alignment horizontal="center" vertical="center"/>
    </xf>
    <xf numFmtId="0" fontId="34" fillId="3" borderId="23" xfId="0" applyFont="1" applyFill="1" applyBorder="1" applyAlignment="1">
      <alignment horizontal="center" vertical="center"/>
    </xf>
    <xf numFmtId="169" fontId="32" fillId="3" borderId="24" xfId="0" applyNumberFormat="1" applyFont="1" applyFill="1" applyBorder="1" applyAlignment="1">
      <alignment vertical="center"/>
    </xf>
    <xf numFmtId="166" fontId="33" fillId="3" borderId="25" xfId="7" applyNumberFormat="1" applyFont="1" applyFill="1" applyBorder="1" applyAlignment="1">
      <alignment horizontal="center" vertical="center"/>
    </xf>
    <xf numFmtId="169" fontId="34" fillId="3" borderId="25" xfId="0" applyNumberFormat="1" applyFont="1" applyFill="1" applyBorder="1" applyAlignment="1">
      <alignment vertical="center"/>
    </xf>
    <xf numFmtId="166" fontId="33" fillId="3" borderId="23" xfId="7" applyNumberFormat="1" applyFont="1" applyFill="1" applyBorder="1" applyAlignment="1">
      <alignment horizontal="center" vertical="center"/>
    </xf>
    <xf numFmtId="169" fontId="32" fillId="3" borderId="22" xfId="0" applyNumberFormat="1" applyFont="1" applyFill="1" applyBorder="1" applyAlignment="1">
      <alignment vertical="center"/>
    </xf>
    <xf numFmtId="10" fontId="33" fillId="3" borderId="23" xfId="7" applyNumberFormat="1" applyFont="1" applyFill="1" applyBorder="1" applyAlignment="1">
      <alignment horizontal="center" vertical="center"/>
    </xf>
    <xf numFmtId="169" fontId="34" fillId="3" borderId="24" xfId="0" applyNumberFormat="1" applyFont="1" applyFill="1" applyBorder="1" applyAlignment="1">
      <alignment vertical="center"/>
    </xf>
    <xf numFmtId="166" fontId="33" fillId="3" borderId="2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9" fillId="3" borderId="0" xfId="0" applyFont="1" applyFill="1" applyBorder="1" applyAlignment="1">
      <alignment horizontal="center" vertical="center"/>
    </xf>
    <xf numFmtId="4" fontId="17" fillId="3" borderId="0" xfId="0" applyNumberFormat="1" applyFont="1" applyFill="1" applyBorder="1" applyAlignment="1">
      <alignment horizontal="right" vertical="center"/>
    </xf>
    <xf numFmtId="0" fontId="0" fillId="3" borderId="0" xfId="0" applyFill="1" applyBorder="1" applyAlignment="1">
      <alignment vertical="center"/>
    </xf>
    <xf numFmtId="4" fontId="0" fillId="3" borderId="0" xfId="0" applyNumberFormat="1" applyFill="1" applyAlignment="1">
      <alignment vertical="center"/>
    </xf>
    <xf numFmtId="4" fontId="14" fillId="3" borderId="0" xfId="1" applyNumberFormat="1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4" fontId="34" fillId="3" borderId="26" xfId="0" applyNumberFormat="1" applyFont="1" applyFill="1" applyBorder="1" applyAlignment="1">
      <alignment vertical="center"/>
    </xf>
    <xf numFmtId="4" fontId="32" fillId="3" borderId="27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1" fillId="3" borderId="8" xfId="0" applyFont="1" applyFill="1" applyBorder="1" applyAlignment="1">
      <alignment horizontal="center" vertical="center"/>
    </xf>
    <xf numFmtId="0" fontId="31" fillId="3" borderId="22" xfId="0" applyFont="1" applyFill="1" applyBorder="1" applyAlignment="1">
      <alignment horizontal="center" vertical="center"/>
    </xf>
    <xf numFmtId="0" fontId="34" fillId="3" borderId="28" xfId="0" applyFont="1" applyFill="1" applyBorder="1" applyAlignment="1">
      <alignment horizontal="center" vertical="center"/>
    </xf>
    <xf numFmtId="4" fontId="35" fillId="3" borderId="28" xfId="0" applyNumberFormat="1" applyFont="1" applyFill="1" applyBorder="1" applyAlignment="1">
      <alignment vertical="center"/>
    </xf>
    <xf numFmtId="166" fontId="33" fillId="3" borderId="24" xfId="7" applyNumberFormat="1" applyFont="1" applyFill="1" applyBorder="1" applyAlignment="1">
      <alignment horizontal="center" vertical="center"/>
    </xf>
    <xf numFmtId="166" fontId="33" fillId="3" borderId="29" xfId="7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4" fontId="8" fillId="3" borderId="0" xfId="0" applyNumberFormat="1" applyFont="1" applyFill="1" applyBorder="1" applyAlignment="1">
      <alignment vertical="center"/>
    </xf>
    <xf numFmtId="166" fontId="7" fillId="3" borderId="0" xfId="7" applyNumberFormat="1" applyFont="1" applyFill="1" applyBorder="1" applyAlignment="1">
      <alignment horizontal="center" vertical="center"/>
    </xf>
    <xf numFmtId="4" fontId="4" fillId="3" borderId="0" xfId="0" applyNumberFormat="1" applyFont="1" applyFill="1" applyBorder="1" applyAlignment="1">
      <alignment vertical="center"/>
    </xf>
    <xf numFmtId="10" fontId="7" fillId="3" borderId="0" xfId="7" applyNumberFormat="1" applyFont="1" applyFill="1" applyBorder="1" applyAlignment="1">
      <alignment horizontal="center" vertical="center"/>
    </xf>
    <xf numFmtId="9" fontId="7" fillId="3" borderId="0" xfId="0" applyNumberFormat="1" applyFont="1" applyFill="1" applyBorder="1" applyAlignment="1">
      <alignment horizontal="center" vertical="center"/>
    </xf>
    <xf numFmtId="0" fontId="27" fillId="3" borderId="0" xfId="0" applyFont="1" applyFill="1" applyAlignment="1">
      <alignment vertical="center"/>
    </xf>
    <xf numFmtId="0" fontId="13" fillId="3" borderId="0" xfId="0" applyFont="1" applyFill="1" applyAlignment="1">
      <alignment vertical="center"/>
    </xf>
    <xf numFmtId="4" fontId="0" fillId="3" borderId="0" xfId="0" applyNumberFormat="1" applyFill="1" applyBorder="1" applyAlignment="1">
      <alignment vertical="center"/>
    </xf>
    <xf numFmtId="0" fontId="15" fillId="3" borderId="0" xfId="0" applyFont="1" applyFill="1" applyAlignment="1">
      <alignment vertical="center"/>
    </xf>
    <xf numFmtId="0" fontId="30" fillId="0" borderId="0" xfId="0" applyFont="1" applyBorder="1" applyAlignment="1">
      <alignment vertical="center"/>
    </xf>
    <xf numFmtId="4" fontId="4" fillId="0" borderId="30" xfId="0" applyNumberFormat="1" applyFont="1" applyFill="1" applyBorder="1" applyAlignment="1">
      <alignment vertical="center"/>
    </xf>
    <xf numFmtId="166" fontId="7" fillId="0" borderId="31" xfId="7" applyNumberFormat="1" applyFont="1" applyFill="1" applyBorder="1" applyAlignment="1">
      <alignment horizontal="center" vertical="center"/>
    </xf>
    <xf numFmtId="166" fontId="7" fillId="0" borderId="89" xfId="7" applyNumberFormat="1" applyFont="1" applyFill="1" applyBorder="1" applyAlignment="1">
      <alignment horizontal="center" vertical="center"/>
    </xf>
    <xf numFmtId="4" fontId="4" fillId="0" borderId="90" xfId="0" applyNumberFormat="1" applyFont="1" applyFill="1" applyBorder="1" applyAlignment="1">
      <alignment vertical="center"/>
    </xf>
    <xf numFmtId="166" fontId="7" fillId="0" borderId="91" xfId="7" applyNumberFormat="1" applyFont="1" applyFill="1" applyBorder="1" applyAlignment="1">
      <alignment horizontal="center" vertical="center"/>
    </xf>
    <xf numFmtId="166" fontId="7" fillId="0" borderId="90" xfId="7" applyNumberFormat="1" applyFont="1" applyFill="1" applyBorder="1" applyAlignment="1">
      <alignment horizontal="center" vertical="center"/>
    </xf>
    <xf numFmtId="166" fontId="7" fillId="0" borderId="92" xfId="7" applyNumberFormat="1" applyFont="1" applyFill="1" applyBorder="1" applyAlignment="1">
      <alignment horizontal="center" vertical="center"/>
    </xf>
    <xf numFmtId="4" fontId="4" fillId="0" borderId="92" xfId="0" applyNumberFormat="1" applyFont="1" applyFill="1" applyBorder="1" applyAlignment="1">
      <alignment vertical="center"/>
    </xf>
    <xf numFmtId="4" fontId="4" fillId="0" borderId="93" xfId="0" applyNumberFormat="1" applyFont="1" applyFill="1" applyBorder="1" applyAlignment="1">
      <alignment vertical="center"/>
    </xf>
    <xf numFmtId="166" fontId="7" fillId="0" borderId="93" xfId="7" applyNumberFormat="1" applyFont="1" applyFill="1" applyBorder="1" applyAlignment="1">
      <alignment horizontal="center" vertical="center"/>
    </xf>
    <xf numFmtId="0" fontId="0" fillId="0" borderId="90" xfId="0" applyFill="1" applyBorder="1" applyAlignment="1">
      <alignment vertical="center"/>
    </xf>
    <xf numFmtId="0" fontId="0" fillId="0" borderId="94" xfId="0" applyFill="1" applyBorder="1" applyAlignment="1">
      <alignment vertical="center"/>
    </xf>
    <xf numFmtId="0" fontId="5" fillId="3" borderId="0" xfId="0" applyFont="1" applyFill="1" applyAlignment="1">
      <alignment vertical="center"/>
    </xf>
    <xf numFmtId="0" fontId="12" fillId="3" borderId="0" xfId="0" applyFont="1" applyFill="1" applyAlignment="1">
      <alignment vertical="center"/>
    </xf>
    <xf numFmtId="0" fontId="9" fillId="3" borderId="0" xfId="0" applyFont="1" applyFill="1"/>
    <xf numFmtId="0" fontId="3" fillId="3" borderId="0" xfId="0" applyFont="1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9" fillId="3" borderId="19" xfId="0" applyFont="1" applyFill="1" applyBorder="1" applyAlignment="1">
      <alignment horizontal="center" vertical="center"/>
    </xf>
    <xf numFmtId="0" fontId="32" fillId="3" borderId="32" xfId="0" applyFont="1" applyFill="1" applyBorder="1" applyAlignment="1">
      <alignment vertical="center"/>
    </xf>
    <xf numFmtId="10" fontId="33" fillId="3" borderId="33" xfId="8" applyNumberFormat="1" applyFont="1" applyFill="1" applyBorder="1" applyAlignment="1">
      <alignment horizontal="center" vertical="center"/>
    </xf>
    <xf numFmtId="3" fontId="34" fillId="3" borderId="33" xfId="0" applyNumberFormat="1" applyFont="1" applyFill="1" applyBorder="1" applyAlignment="1">
      <alignment vertical="center"/>
    </xf>
    <xf numFmtId="10" fontId="33" fillId="3" borderId="13" xfId="8" applyNumberFormat="1" applyFont="1" applyFill="1" applyBorder="1" applyAlignment="1">
      <alignment horizontal="center" vertical="center"/>
    </xf>
    <xf numFmtId="4" fontId="34" fillId="3" borderId="33" xfId="0" applyNumberFormat="1" applyFont="1" applyFill="1" applyBorder="1" applyAlignment="1">
      <alignment vertical="center"/>
    </xf>
    <xf numFmtId="166" fontId="33" fillId="3" borderId="13" xfId="8" applyNumberFormat="1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32" fillId="3" borderId="34" xfId="0" applyFont="1" applyFill="1" applyBorder="1" applyAlignment="1">
      <alignment vertical="center"/>
    </xf>
    <xf numFmtId="10" fontId="33" fillId="3" borderId="20" xfId="8" applyNumberFormat="1" applyFont="1" applyFill="1" applyBorder="1" applyAlignment="1">
      <alignment horizontal="center" vertical="center"/>
    </xf>
    <xf numFmtId="3" fontId="34" fillId="3" borderId="20" xfId="0" applyNumberFormat="1" applyFont="1" applyFill="1" applyBorder="1" applyAlignment="1">
      <alignment vertical="center"/>
    </xf>
    <xf numFmtId="10" fontId="33" fillId="3" borderId="14" xfId="8" applyNumberFormat="1" applyFont="1" applyFill="1" applyBorder="1" applyAlignment="1">
      <alignment horizontal="center" vertical="center"/>
    </xf>
    <xf numFmtId="4" fontId="34" fillId="3" borderId="20" xfId="0" applyNumberFormat="1" applyFont="1" applyFill="1" applyBorder="1" applyAlignment="1">
      <alignment vertical="center"/>
    </xf>
    <xf numFmtId="166" fontId="33" fillId="3" borderId="14" xfId="8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vertical="center"/>
    </xf>
    <xf numFmtId="0" fontId="9" fillId="3" borderId="35" xfId="0" applyFont="1" applyFill="1" applyBorder="1" applyAlignment="1">
      <alignment horizontal="center" vertical="center"/>
    </xf>
    <xf numFmtId="0" fontId="34" fillId="3" borderId="36" xfId="0" applyFont="1" applyFill="1" applyBorder="1" applyAlignment="1">
      <alignment horizontal="center" vertical="center"/>
    </xf>
    <xf numFmtId="3" fontId="35" fillId="3" borderId="37" xfId="0" applyNumberFormat="1" applyFont="1" applyFill="1" applyBorder="1" applyAlignment="1">
      <alignment vertical="center"/>
    </xf>
    <xf numFmtId="166" fontId="33" fillId="3" borderId="38" xfId="8" applyNumberFormat="1" applyFont="1" applyFill="1" applyBorder="1" applyAlignment="1">
      <alignment horizontal="center" vertical="center"/>
    </xf>
    <xf numFmtId="3" fontId="35" fillId="3" borderId="28" xfId="0" applyNumberFormat="1" applyFont="1" applyFill="1" applyBorder="1" applyAlignment="1">
      <alignment vertical="center"/>
    </xf>
    <xf numFmtId="3" fontId="36" fillId="3" borderId="28" xfId="0" applyNumberFormat="1" applyFont="1" applyFill="1" applyBorder="1" applyAlignment="1">
      <alignment vertical="center"/>
    </xf>
    <xf numFmtId="10" fontId="33" fillId="3" borderId="39" xfId="8" applyNumberFormat="1" applyFont="1" applyFill="1" applyBorder="1" applyAlignment="1">
      <alignment horizontal="center" vertical="center"/>
    </xf>
    <xf numFmtId="4" fontId="35" fillId="3" borderId="37" xfId="0" applyNumberFormat="1" applyFont="1" applyFill="1" applyBorder="1" applyAlignment="1">
      <alignment vertical="center"/>
    </xf>
    <xf numFmtId="4" fontId="36" fillId="3" borderId="28" xfId="0" applyNumberFormat="1" applyFont="1" applyFill="1" applyBorder="1" applyAlignment="1">
      <alignment vertical="center"/>
    </xf>
    <xf numFmtId="4" fontId="36" fillId="3" borderId="37" xfId="0" applyNumberFormat="1" applyFont="1" applyFill="1" applyBorder="1" applyAlignment="1">
      <alignment vertical="center"/>
    </xf>
    <xf numFmtId="166" fontId="33" fillId="3" borderId="39" xfId="8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166" fontId="7" fillId="3" borderId="0" xfId="8" applyNumberFormat="1" applyFont="1" applyFill="1" applyBorder="1" applyAlignment="1">
      <alignment horizontal="center" vertical="center"/>
    </xf>
    <xf numFmtId="3" fontId="2" fillId="3" borderId="0" xfId="0" applyNumberFormat="1" applyFont="1" applyFill="1" applyBorder="1" applyAlignment="1">
      <alignment vertical="center"/>
    </xf>
    <xf numFmtId="4" fontId="2" fillId="3" borderId="0" xfId="0" applyNumberFormat="1" applyFon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0" fontId="9" fillId="3" borderId="37" xfId="0" applyFont="1" applyFill="1" applyBorder="1" applyAlignment="1">
      <alignment horizontal="center" vertical="center"/>
    </xf>
    <xf numFmtId="3" fontId="35" fillId="3" borderId="22" xfId="0" applyNumberFormat="1" applyFont="1" applyFill="1" applyBorder="1" applyAlignment="1">
      <alignment vertical="center"/>
    </xf>
    <xf numFmtId="166" fontId="33" fillId="3" borderId="25" xfId="8" applyNumberFormat="1" applyFont="1" applyFill="1" applyBorder="1" applyAlignment="1">
      <alignment horizontal="center" vertical="center"/>
    </xf>
    <xf numFmtId="3" fontId="35" fillId="3" borderId="25" xfId="0" applyNumberFormat="1" applyFont="1" applyFill="1" applyBorder="1" applyAlignment="1">
      <alignment vertical="center"/>
    </xf>
    <xf numFmtId="3" fontId="36" fillId="3" borderId="25" xfId="0" applyNumberFormat="1" applyFont="1" applyFill="1" applyBorder="1" applyAlignment="1">
      <alignment vertical="center"/>
    </xf>
    <xf numFmtId="10" fontId="33" fillId="3" borderId="23" xfId="8" applyNumberFormat="1" applyFont="1" applyFill="1" applyBorder="1" applyAlignment="1">
      <alignment horizontal="center" vertical="center"/>
    </xf>
    <xf numFmtId="4" fontId="35" fillId="3" borderId="22" xfId="0" applyNumberFormat="1" applyFont="1" applyFill="1" applyBorder="1" applyAlignment="1">
      <alignment vertical="center"/>
    </xf>
    <xf numFmtId="4" fontId="35" fillId="3" borderId="25" xfId="0" applyNumberFormat="1" applyFont="1" applyFill="1" applyBorder="1" applyAlignment="1">
      <alignment vertical="center"/>
    </xf>
    <xf numFmtId="4" fontId="36" fillId="3" borderId="25" xfId="0" applyNumberFormat="1" applyFont="1" applyFill="1" applyBorder="1" applyAlignment="1">
      <alignment vertical="center"/>
    </xf>
    <xf numFmtId="4" fontId="36" fillId="3" borderId="22" xfId="0" applyNumberFormat="1" applyFont="1" applyFill="1" applyBorder="1" applyAlignment="1">
      <alignment vertical="center"/>
    </xf>
    <xf numFmtId="166" fontId="33" fillId="3" borderId="23" xfId="8" applyNumberFormat="1" applyFont="1" applyFill="1" applyBorder="1" applyAlignment="1">
      <alignment horizontal="center" vertical="center"/>
    </xf>
    <xf numFmtId="3" fontId="32" fillId="3" borderId="16" xfId="0" applyNumberFormat="1" applyFont="1" applyFill="1" applyBorder="1" applyAlignment="1">
      <alignment vertical="center"/>
    </xf>
    <xf numFmtId="3" fontId="32" fillId="3" borderId="33" xfId="0" applyNumberFormat="1" applyFont="1" applyFill="1" applyBorder="1" applyAlignment="1">
      <alignment vertical="center"/>
    </xf>
    <xf numFmtId="4" fontId="32" fillId="3" borderId="16" xfId="0" applyNumberFormat="1" applyFont="1" applyFill="1" applyBorder="1" applyAlignment="1">
      <alignment vertical="center"/>
    </xf>
    <xf numFmtId="4" fontId="32" fillId="3" borderId="33" xfId="0" applyNumberFormat="1" applyFont="1" applyFill="1" applyBorder="1" applyAlignment="1">
      <alignment vertical="center"/>
    </xf>
    <xf numFmtId="3" fontId="32" fillId="3" borderId="8" xfId="0" applyNumberFormat="1" applyFont="1" applyFill="1" applyBorder="1" applyAlignment="1">
      <alignment vertical="center"/>
    </xf>
    <xf numFmtId="3" fontId="32" fillId="3" borderId="20" xfId="0" applyNumberFormat="1" applyFont="1" applyFill="1" applyBorder="1" applyAlignment="1">
      <alignment vertical="center"/>
    </xf>
    <xf numFmtId="4" fontId="32" fillId="3" borderId="8" xfId="0" applyNumberFormat="1" applyFont="1" applyFill="1" applyBorder="1" applyAlignment="1">
      <alignment vertical="center"/>
    </xf>
    <xf numFmtId="4" fontId="32" fillId="3" borderId="20" xfId="0" applyNumberFormat="1" applyFont="1" applyFill="1" applyBorder="1" applyAlignment="1">
      <alignment vertical="center"/>
    </xf>
    <xf numFmtId="4" fontId="32" fillId="3" borderId="16" xfId="0" applyNumberFormat="1" applyFont="1" applyFill="1" applyBorder="1" applyAlignment="1">
      <alignment horizontal="right" vertical="center"/>
    </xf>
    <xf numFmtId="4" fontId="32" fillId="3" borderId="8" xfId="0" applyNumberFormat="1" applyFont="1" applyFill="1" applyBorder="1" applyAlignment="1">
      <alignment horizontal="right" vertical="center"/>
    </xf>
    <xf numFmtId="0" fontId="9" fillId="3" borderId="40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64" fontId="0" fillId="0" borderId="0" xfId="0" applyNumberFormat="1" applyBorder="1" applyAlignment="1">
      <alignment vertical="center"/>
    </xf>
    <xf numFmtId="0" fontId="10" fillId="3" borderId="0" xfId="0" applyFont="1" applyFill="1" applyBorder="1" applyAlignment="1">
      <alignment horizontal="center" vertical="center"/>
    </xf>
    <xf numFmtId="4" fontId="0" fillId="3" borderId="19" xfId="0" applyNumberFormat="1" applyFill="1" applyBorder="1" applyAlignment="1">
      <alignment vertical="center"/>
    </xf>
    <xf numFmtId="9" fontId="7" fillId="3" borderId="41" xfId="7" applyFont="1" applyFill="1" applyBorder="1" applyAlignment="1">
      <alignment horizontal="center" vertical="center"/>
    </xf>
    <xf numFmtId="4" fontId="2" fillId="3" borderId="9" xfId="0" applyNumberFormat="1" applyFont="1" applyFill="1" applyBorder="1" applyAlignment="1">
      <alignment vertical="center"/>
    </xf>
    <xf numFmtId="9" fontId="7" fillId="3" borderId="42" xfId="7" applyFont="1" applyFill="1" applyBorder="1" applyAlignment="1">
      <alignment horizontal="center" vertical="center"/>
    </xf>
    <xf numFmtId="9" fontId="7" fillId="3" borderId="0" xfId="8" applyNumberFormat="1" applyFont="1" applyFill="1" applyBorder="1" applyAlignment="1">
      <alignment horizontal="center" vertical="center"/>
    </xf>
    <xf numFmtId="4" fontId="0" fillId="3" borderId="5" xfId="0" applyNumberFormat="1" applyFill="1" applyBorder="1" applyAlignment="1">
      <alignment vertical="center"/>
    </xf>
    <xf numFmtId="9" fontId="7" fillId="3" borderId="43" xfId="7" applyFont="1" applyFill="1" applyBorder="1" applyAlignment="1">
      <alignment horizontal="center" vertical="center"/>
    </xf>
    <xf numFmtId="4" fontId="2" fillId="3" borderId="6" xfId="0" applyNumberFormat="1" applyFont="1" applyFill="1" applyBorder="1" applyAlignment="1">
      <alignment vertical="center"/>
    </xf>
    <xf numFmtId="9" fontId="7" fillId="3" borderId="44" xfId="7" applyFont="1" applyFill="1" applyBorder="1" applyAlignment="1">
      <alignment horizontal="center" vertical="center"/>
    </xf>
    <xf numFmtId="4" fontId="2" fillId="0" borderId="29" xfId="0" applyNumberFormat="1" applyFont="1" applyFill="1" applyBorder="1" applyAlignment="1">
      <alignment vertical="center"/>
    </xf>
    <xf numFmtId="4" fontId="4" fillId="3" borderId="45" xfId="0" applyNumberFormat="1" applyFont="1" applyFill="1" applyBorder="1" applyAlignment="1">
      <alignment vertical="center"/>
    </xf>
    <xf numFmtId="4" fontId="4" fillId="3" borderId="37" xfId="0" applyNumberFormat="1" applyFont="1" applyFill="1" applyBorder="1" applyAlignment="1">
      <alignment vertical="center"/>
    </xf>
    <xf numFmtId="9" fontId="7" fillId="3" borderId="39" xfId="8" applyNumberFormat="1" applyFont="1" applyFill="1" applyBorder="1" applyAlignment="1">
      <alignment horizontal="center" vertical="center"/>
    </xf>
    <xf numFmtId="164" fontId="30" fillId="0" borderId="0" xfId="0" applyNumberFormat="1" applyFont="1" applyBorder="1" applyAlignment="1">
      <alignment vertical="center"/>
    </xf>
    <xf numFmtId="9" fontId="25" fillId="3" borderId="0" xfId="7" applyFont="1" applyFill="1" applyBorder="1" applyAlignment="1">
      <alignment vertical="center"/>
    </xf>
    <xf numFmtId="9" fontId="7" fillId="3" borderId="0" xfId="7" applyFont="1" applyFill="1" applyBorder="1" applyAlignment="1">
      <alignment horizontal="center" vertical="center"/>
    </xf>
    <xf numFmtId="0" fontId="26" fillId="3" borderId="0" xfId="0" applyFont="1" applyFill="1" applyAlignment="1">
      <alignment vertical="center"/>
    </xf>
    <xf numFmtId="1" fontId="0" fillId="3" borderId="0" xfId="0" applyNumberFormat="1" applyFill="1" applyAlignment="1">
      <alignment vertical="center"/>
    </xf>
    <xf numFmtId="0" fontId="30" fillId="0" borderId="0" xfId="0" applyFont="1" applyBorder="1" applyAlignment="1">
      <alignment horizontal="right" vertical="center"/>
    </xf>
    <xf numFmtId="9" fontId="30" fillId="0" borderId="0" xfId="8" applyFont="1" applyBorder="1" applyAlignment="1">
      <alignment vertical="center"/>
    </xf>
    <xf numFmtId="165" fontId="0" fillId="0" borderId="0" xfId="1" applyFont="1"/>
    <xf numFmtId="0" fontId="10" fillId="4" borderId="52" xfId="0" applyFont="1" applyFill="1" applyBorder="1" applyAlignment="1">
      <alignment horizontal="center" vertical="center"/>
    </xf>
    <xf numFmtId="0" fontId="10" fillId="4" borderId="53" xfId="0" applyFont="1" applyFill="1" applyBorder="1" applyAlignment="1">
      <alignment horizontal="center" vertical="center"/>
    </xf>
    <xf numFmtId="0" fontId="10" fillId="4" borderId="54" xfId="0" applyFont="1" applyFill="1" applyBorder="1" applyAlignment="1">
      <alignment horizontal="center" vertical="center"/>
    </xf>
    <xf numFmtId="0" fontId="10" fillId="4" borderId="55" xfId="0" applyFont="1" applyFill="1" applyBorder="1" applyAlignment="1">
      <alignment horizontal="center" vertical="center"/>
    </xf>
    <xf numFmtId="0" fontId="10" fillId="4" borderId="56" xfId="0" applyFont="1" applyFill="1" applyBorder="1" applyAlignment="1">
      <alignment horizontal="center" vertical="center"/>
    </xf>
    <xf numFmtId="0" fontId="10" fillId="4" borderId="58" xfId="0" applyFont="1" applyFill="1" applyBorder="1" applyAlignment="1">
      <alignment horizontal="center" vertical="center"/>
    </xf>
    <xf numFmtId="171" fontId="0" fillId="0" borderId="0" xfId="0" applyNumberFormat="1"/>
    <xf numFmtId="0" fontId="0" fillId="3" borderId="9" xfId="0" applyFill="1" applyBorder="1" applyAlignment="1">
      <alignment vertical="center"/>
    </xf>
    <xf numFmtId="0" fontId="13" fillId="3" borderId="6" xfId="0" applyFont="1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2" fillId="3" borderId="28" xfId="0" applyFont="1" applyFill="1" applyBorder="1" applyAlignment="1">
      <alignment horizontal="center" vertical="center"/>
    </xf>
    <xf numFmtId="0" fontId="10" fillId="4" borderId="62" xfId="0" applyFont="1" applyFill="1" applyBorder="1" applyAlignment="1">
      <alignment horizontal="center" vertical="center"/>
    </xf>
    <xf numFmtId="4" fontId="2" fillId="0" borderId="37" xfId="0" applyNumberFormat="1" applyFont="1" applyFill="1" applyBorder="1" applyAlignment="1">
      <alignment vertical="center"/>
    </xf>
    <xf numFmtId="4" fontId="0" fillId="3" borderId="63" xfId="0" applyNumberFormat="1" applyFill="1" applyBorder="1" applyAlignment="1">
      <alignment vertical="center"/>
    </xf>
    <xf numFmtId="4" fontId="2" fillId="0" borderId="64" xfId="0" applyNumberFormat="1" applyFont="1" applyFill="1" applyBorder="1" applyAlignment="1">
      <alignment vertical="center"/>
    </xf>
    <xf numFmtId="9" fontId="7" fillId="3" borderId="65" xfId="7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pivotButton="1"/>
    <xf numFmtId="4" fontId="0" fillId="3" borderId="63" xfId="0" applyNumberFormat="1" applyFill="1" applyBorder="1" applyAlignment="1">
      <alignment horizontal="right"/>
    </xf>
    <xf numFmtId="4" fontId="13" fillId="3" borderId="10" xfId="0" applyNumberFormat="1" applyFont="1" applyFill="1" applyBorder="1" applyAlignment="1">
      <alignment horizontal="right"/>
    </xf>
    <xf numFmtId="0" fontId="29" fillId="0" borderId="0" xfId="0" applyFont="1" applyFill="1" applyBorder="1" applyAlignment="1">
      <alignment horizontal="center" vertical="center" wrapText="1"/>
    </xf>
    <xf numFmtId="168" fontId="28" fillId="5" borderId="0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left" indent="1"/>
    </xf>
    <xf numFmtId="4" fontId="13" fillId="3" borderId="5" xfId="0" applyNumberFormat="1" applyFont="1" applyFill="1" applyBorder="1" applyAlignment="1">
      <alignment vertical="center"/>
    </xf>
    <xf numFmtId="0" fontId="3" fillId="3" borderId="0" xfId="0" applyFont="1" applyFill="1" applyAlignment="1"/>
    <xf numFmtId="10" fontId="33" fillId="3" borderId="21" xfId="7" applyNumberFormat="1" applyFont="1" applyFill="1" applyBorder="1" applyAlignment="1">
      <alignment horizontal="center" vertical="center"/>
    </xf>
    <xf numFmtId="4" fontId="32" fillId="3" borderId="5" xfId="0" applyNumberFormat="1" applyFont="1" applyFill="1" applyBorder="1" applyAlignment="1">
      <alignment vertical="center"/>
    </xf>
    <xf numFmtId="0" fontId="10" fillId="6" borderId="51" xfId="0" applyFont="1" applyFill="1" applyBorder="1" applyAlignment="1">
      <alignment horizontal="center" vertical="center"/>
    </xf>
    <xf numFmtId="0" fontId="10" fillId="6" borderId="52" xfId="0" applyFont="1" applyFill="1" applyBorder="1" applyAlignment="1">
      <alignment horizontal="center" vertical="center"/>
    </xf>
    <xf numFmtId="0" fontId="10" fillId="6" borderId="53" xfId="0" applyFont="1" applyFill="1" applyBorder="1" applyAlignment="1">
      <alignment horizontal="center" vertical="center"/>
    </xf>
    <xf numFmtId="0" fontId="10" fillId="6" borderId="54" xfId="0" applyFont="1" applyFill="1" applyBorder="1" applyAlignment="1">
      <alignment horizontal="center" vertical="center"/>
    </xf>
    <xf numFmtId="0" fontId="10" fillId="6" borderId="50" xfId="0" applyFont="1" applyFill="1" applyBorder="1" applyAlignment="1">
      <alignment horizontal="center" vertical="center"/>
    </xf>
    <xf numFmtId="0" fontId="10" fillId="6" borderId="55" xfId="0" applyFont="1" applyFill="1" applyBorder="1" applyAlignment="1">
      <alignment horizontal="center" vertical="center"/>
    </xf>
    <xf numFmtId="0" fontId="10" fillId="6" borderId="61" xfId="0" applyFont="1" applyFill="1" applyBorder="1" applyAlignment="1">
      <alignment horizontal="center" vertical="center"/>
    </xf>
    <xf numFmtId="0" fontId="10" fillId="6" borderId="75" xfId="0" applyFont="1" applyFill="1" applyBorder="1" applyAlignment="1">
      <alignment horizontal="center" vertical="center"/>
    </xf>
    <xf numFmtId="0" fontId="32" fillId="3" borderId="20" xfId="0" applyFont="1" applyFill="1" applyBorder="1" applyAlignment="1">
      <alignment vertical="center"/>
    </xf>
    <xf numFmtId="0" fontId="32" fillId="3" borderId="0" xfId="0" applyFont="1" applyFill="1" applyBorder="1" applyAlignment="1">
      <alignment vertical="center"/>
    </xf>
    <xf numFmtId="0" fontId="32" fillId="3" borderId="76" xfId="0" applyFont="1" applyFill="1" applyBorder="1" applyAlignment="1">
      <alignment vertical="center"/>
    </xf>
    <xf numFmtId="0" fontId="13" fillId="3" borderId="0" xfId="0" applyFont="1" applyFill="1" applyAlignment="1"/>
    <xf numFmtId="4" fontId="32" fillId="3" borderId="27" xfId="0" applyNumberFormat="1" applyFont="1" applyFill="1" applyBorder="1" applyAlignment="1">
      <alignment horizontal="right" vertical="center" indent="1"/>
    </xf>
    <xf numFmtId="166" fontId="33" fillId="3" borderId="21" xfId="7" applyNumberFormat="1" applyFont="1" applyFill="1" applyBorder="1" applyAlignment="1">
      <alignment horizontal="right" vertical="center" indent="1"/>
    </xf>
    <xf numFmtId="0" fontId="10" fillId="6" borderId="56" xfId="0" applyFont="1" applyFill="1" applyBorder="1" applyAlignment="1">
      <alignment horizontal="center" vertical="center"/>
    </xf>
    <xf numFmtId="0" fontId="10" fillId="6" borderId="6" xfId="0" applyFont="1" applyFill="1" applyBorder="1" applyAlignment="1">
      <alignment horizontal="center" vertical="center"/>
    </xf>
    <xf numFmtId="0" fontId="10" fillId="6" borderId="57" xfId="0" applyFont="1" applyFill="1" applyBorder="1" applyAlignment="1">
      <alignment horizontal="center" vertical="center"/>
    </xf>
    <xf numFmtId="0" fontId="10" fillId="6" borderId="77" xfId="0" applyFont="1" applyFill="1" applyBorder="1" applyAlignment="1">
      <alignment horizontal="center" vertical="center"/>
    </xf>
    <xf numFmtId="0" fontId="10" fillId="6" borderId="78" xfId="0" applyFont="1" applyFill="1" applyBorder="1" applyAlignment="1">
      <alignment horizontal="center" vertical="center"/>
    </xf>
    <xf numFmtId="0" fontId="10" fillId="6" borderId="79" xfId="0" applyFont="1" applyFill="1" applyBorder="1" applyAlignment="1">
      <alignment horizontal="center" vertical="center"/>
    </xf>
    <xf numFmtId="0" fontId="10" fillId="6" borderId="58" xfId="0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center" vertical="center"/>
    </xf>
    <xf numFmtId="0" fontId="10" fillId="6" borderId="59" xfId="0" applyFont="1" applyFill="1" applyBorder="1" applyAlignment="1">
      <alignment horizontal="center" vertical="center"/>
    </xf>
    <xf numFmtId="0" fontId="10" fillId="6" borderId="80" xfId="0" applyFont="1" applyFill="1" applyBorder="1" applyAlignment="1">
      <alignment horizontal="center" vertical="center"/>
    </xf>
    <xf numFmtId="0" fontId="10" fillId="6" borderId="104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4" fontId="0" fillId="0" borderId="0" xfId="0" applyNumberForma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0" fontId="30" fillId="0" borderId="0" xfId="0" applyFont="1" applyAlignment="1">
      <alignment vertical="center"/>
    </xf>
    <xf numFmtId="4" fontId="37" fillId="0" borderId="0" xfId="0" applyNumberFormat="1" applyFont="1" applyFill="1" applyAlignment="1">
      <alignment vertical="center"/>
    </xf>
    <xf numFmtId="0" fontId="1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4" fontId="4" fillId="0" borderId="0" xfId="0" applyNumberFormat="1" applyFont="1" applyFill="1" applyBorder="1"/>
    <xf numFmtId="166" fontId="7" fillId="0" borderId="0" xfId="7" applyNumberFormat="1" applyFont="1" applyFill="1" applyBorder="1" applyAlignment="1">
      <alignment horizontal="center"/>
    </xf>
    <xf numFmtId="0" fontId="10" fillId="6" borderId="60" xfId="0" applyFont="1" applyFill="1" applyBorder="1" applyAlignment="1">
      <alignment horizontal="center" vertical="center"/>
    </xf>
    <xf numFmtId="0" fontId="10" fillId="6" borderId="46" xfId="0" applyFont="1" applyFill="1" applyBorder="1" applyAlignment="1">
      <alignment horizontal="center"/>
    </xf>
    <xf numFmtId="0" fontId="10" fillId="6" borderId="50" xfId="0" applyFont="1" applyFill="1" applyBorder="1"/>
    <xf numFmtId="0" fontId="10" fillId="6" borderId="11" xfId="0" applyFont="1" applyFill="1" applyBorder="1" applyAlignment="1">
      <alignment horizontal="center"/>
    </xf>
    <xf numFmtId="0" fontId="10" fillId="6" borderId="52" xfId="0" applyFont="1" applyFill="1" applyBorder="1" applyAlignment="1">
      <alignment horizontal="center"/>
    </xf>
    <xf numFmtId="0" fontId="10" fillId="6" borderId="53" xfId="0" applyFont="1" applyFill="1" applyBorder="1" applyAlignment="1">
      <alignment horizontal="center"/>
    </xf>
    <xf numFmtId="0" fontId="10" fillId="6" borderId="54" xfId="0" applyFont="1" applyFill="1" applyBorder="1" applyAlignment="1">
      <alignment horizontal="center"/>
    </xf>
    <xf numFmtId="0" fontId="10" fillId="6" borderId="50" xfId="0" applyFont="1" applyFill="1" applyBorder="1" applyAlignment="1">
      <alignment horizontal="center"/>
    </xf>
    <xf numFmtId="0" fontId="10" fillId="6" borderId="61" xfId="0" applyFont="1" applyFill="1" applyBorder="1" applyAlignment="1">
      <alignment horizontal="center"/>
    </xf>
    <xf numFmtId="0" fontId="10" fillId="6" borderId="58" xfId="0" applyFont="1" applyFill="1" applyBorder="1" applyAlignment="1">
      <alignment horizontal="center"/>
    </xf>
    <xf numFmtId="0" fontId="38" fillId="0" borderId="0" xfId="0" applyFont="1"/>
    <xf numFmtId="0" fontId="38" fillId="0" borderId="0" xfId="0" applyFont="1" applyBorder="1" applyAlignment="1">
      <alignment vertical="center"/>
    </xf>
    <xf numFmtId="0" fontId="39" fillId="0" borderId="0" xfId="0" applyFont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170" fontId="38" fillId="0" borderId="0" xfId="0" applyNumberFormat="1" applyFont="1" applyFill="1" applyBorder="1" applyAlignment="1">
      <alignment horizontal="left" vertical="center"/>
    </xf>
    <xf numFmtId="4" fontId="38" fillId="0" borderId="0" xfId="0" applyNumberFormat="1" applyFont="1" applyFill="1" applyBorder="1" applyAlignment="1">
      <alignment horizontal="right" vertic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/>
    <xf numFmtId="4" fontId="38" fillId="0" borderId="0" xfId="0" applyNumberFormat="1" applyFont="1" applyFill="1" applyBorder="1" applyAlignment="1">
      <alignment horizontal="right"/>
    </xf>
    <xf numFmtId="4" fontId="38" fillId="0" borderId="0" xfId="0" applyNumberFormat="1" applyFont="1" applyFill="1" applyBorder="1"/>
    <xf numFmtId="0" fontId="38" fillId="2" borderId="0" xfId="0" applyFont="1" applyFill="1" applyBorder="1"/>
    <xf numFmtId="3" fontId="38" fillId="2" borderId="0" xfId="0" applyNumberFormat="1" applyFont="1" applyFill="1" applyBorder="1"/>
    <xf numFmtId="9" fontId="38" fillId="2" borderId="0" xfId="8" applyFont="1" applyFill="1" applyBorder="1"/>
    <xf numFmtId="0" fontId="38" fillId="0" borderId="0" xfId="0" applyFont="1" applyBorder="1"/>
    <xf numFmtId="4" fontId="38" fillId="0" borderId="0" xfId="0" applyNumberFormat="1" applyFont="1" applyBorder="1"/>
    <xf numFmtId="0" fontId="40" fillId="0" borderId="0" xfId="0" applyFont="1" applyBorder="1"/>
    <xf numFmtId="4" fontId="38" fillId="3" borderId="0" xfId="0" applyNumberFormat="1" applyFont="1" applyFill="1" applyBorder="1" applyAlignment="1">
      <alignment vertical="center"/>
    </xf>
    <xf numFmtId="0" fontId="38" fillId="3" borderId="0" xfId="0" applyFont="1" applyFill="1" applyBorder="1" applyAlignment="1">
      <alignment vertical="center"/>
    </xf>
    <xf numFmtId="0" fontId="38" fillId="3" borderId="0" xfId="0" applyFont="1" applyFill="1" applyBorder="1" applyAlignment="1">
      <alignment horizontal="center" vertical="center"/>
    </xf>
    <xf numFmtId="9" fontId="38" fillId="3" borderId="0" xfId="7" applyFont="1" applyFill="1" applyBorder="1" applyAlignment="1">
      <alignment vertical="center"/>
    </xf>
    <xf numFmtId="3" fontId="38" fillId="3" borderId="0" xfId="0" applyNumberFormat="1" applyFont="1" applyFill="1" applyBorder="1" applyAlignment="1">
      <alignment vertical="center"/>
    </xf>
    <xf numFmtId="9" fontId="38" fillId="3" borderId="0" xfId="7" applyNumberFormat="1" applyFont="1" applyFill="1" applyBorder="1" applyAlignment="1">
      <alignment vertical="center"/>
    </xf>
    <xf numFmtId="0" fontId="39" fillId="3" borderId="0" xfId="0" applyFont="1" applyFill="1" applyBorder="1" applyAlignment="1">
      <alignment horizontal="left" vertical="center"/>
    </xf>
    <xf numFmtId="0" fontId="39" fillId="3" borderId="0" xfId="0" applyFont="1" applyFill="1" applyBorder="1" applyAlignment="1">
      <alignment horizontal="left"/>
    </xf>
    <xf numFmtId="0" fontId="39" fillId="3" borderId="0" xfId="0" applyFont="1" applyFill="1" applyBorder="1" applyAlignment="1">
      <alignment vertical="center"/>
    </xf>
    <xf numFmtId="0" fontId="39" fillId="3" borderId="0" xfId="0" applyFont="1" applyFill="1" applyBorder="1" applyAlignment="1">
      <alignment horizontal="center"/>
    </xf>
    <xf numFmtId="0" fontId="41" fillId="3" borderId="0" xfId="0" applyFont="1" applyFill="1" applyBorder="1" applyAlignment="1"/>
    <xf numFmtId="4" fontId="41" fillId="3" borderId="0" xfId="0" applyNumberFormat="1" applyFont="1" applyFill="1" applyBorder="1"/>
    <xf numFmtId="0" fontId="38" fillId="3" borderId="0" xfId="0" applyFont="1" applyFill="1" applyBorder="1"/>
    <xf numFmtId="1" fontId="38" fillId="3" borderId="0" xfId="0" applyNumberFormat="1" applyFont="1" applyFill="1" applyBorder="1" applyAlignment="1">
      <alignment vertical="center"/>
    </xf>
    <xf numFmtId="4" fontId="39" fillId="3" borderId="0" xfId="0" applyNumberFormat="1" applyFont="1" applyFill="1" applyBorder="1" applyAlignment="1">
      <alignment vertical="center"/>
    </xf>
    <xf numFmtId="0" fontId="38" fillId="3" borderId="0" xfId="0" applyFont="1" applyFill="1" applyBorder="1" applyAlignment="1">
      <alignment horizontal="left"/>
    </xf>
    <xf numFmtId="0" fontId="38" fillId="3" borderId="0" xfId="0" applyFont="1" applyFill="1" applyBorder="1" applyAlignment="1">
      <alignment horizontal="center"/>
    </xf>
    <xf numFmtId="4" fontId="38" fillId="3" borderId="0" xfId="0" applyNumberFormat="1" applyFont="1" applyFill="1" applyBorder="1"/>
    <xf numFmtId="9" fontId="38" fillId="3" borderId="0" xfId="7" applyFont="1" applyFill="1" applyBorder="1"/>
    <xf numFmtId="0" fontId="0" fillId="3" borderId="0" xfId="0" applyFill="1" applyAlignment="1">
      <alignment horizontal="center" vertical="center"/>
    </xf>
    <xf numFmtId="0" fontId="10" fillId="6" borderId="0" xfId="0" applyFont="1" applyFill="1" applyBorder="1" applyAlignment="1">
      <alignment horizontal="center" vertical="center"/>
    </xf>
    <xf numFmtId="0" fontId="10" fillId="6" borderId="14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9" fontId="7" fillId="3" borderId="6" xfId="7" applyFont="1" applyFill="1" applyBorder="1" applyAlignment="1">
      <alignment horizontal="right"/>
    </xf>
    <xf numFmtId="9" fontId="7" fillId="3" borderId="10" xfId="7" applyFont="1" applyFill="1" applyBorder="1" applyAlignment="1">
      <alignment horizontal="right"/>
    </xf>
    <xf numFmtId="9" fontId="7" fillId="3" borderId="11" xfId="7" applyFont="1" applyFill="1" applyBorder="1" applyAlignment="1">
      <alignment horizontal="right"/>
    </xf>
    <xf numFmtId="9" fontId="7" fillId="3" borderId="12" xfId="7" applyFont="1" applyFill="1" applyBorder="1" applyAlignment="1">
      <alignment horizontal="right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left"/>
    </xf>
    <xf numFmtId="0" fontId="38" fillId="0" borderId="0" xfId="0" applyNumberFormat="1" applyFont="1"/>
    <xf numFmtId="9" fontId="38" fillId="0" borderId="0" xfId="7" applyFont="1" applyAlignment="1">
      <alignment horizontal="left"/>
    </xf>
    <xf numFmtId="1" fontId="38" fillId="0" borderId="0" xfId="0" applyNumberFormat="1" applyFont="1" applyBorder="1"/>
    <xf numFmtId="9" fontId="38" fillId="0" borderId="0" xfId="7" applyFont="1" applyBorder="1" applyAlignment="1">
      <alignment horizontal="center"/>
    </xf>
    <xf numFmtId="0" fontId="42" fillId="0" borderId="0" xfId="0" applyFont="1" applyBorder="1"/>
    <xf numFmtId="0" fontId="38" fillId="0" borderId="0" xfId="0" applyFont="1" applyBorder="1" applyAlignment="1">
      <alignment horizontal="center"/>
    </xf>
    <xf numFmtId="43" fontId="38" fillId="0" borderId="0" xfId="0" applyNumberFormat="1" applyFont="1"/>
    <xf numFmtId="2" fontId="38" fillId="0" borderId="0" xfId="0" applyNumberFormat="1" applyFont="1"/>
    <xf numFmtId="0" fontId="2" fillId="3" borderId="9" xfId="0" applyFont="1" applyFill="1" applyBorder="1" applyAlignment="1">
      <alignment horizontal="center"/>
    </xf>
    <xf numFmtId="0" fontId="2" fillId="3" borderId="63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10" fillId="6" borderId="47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0" fillId="6" borderId="49" xfId="0" applyFont="1" applyFill="1" applyBorder="1" applyAlignment="1">
      <alignment horizontal="center" vertical="center"/>
    </xf>
    <xf numFmtId="0" fontId="10" fillId="6" borderId="15" xfId="0" applyFont="1" applyFill="1" applyBorder="1" applyAlignment="1">
      <alignment horizontal="center" vertical="center"/>
    </xf>
    <xf numFmtId="0" fontId="4" fillId="0" borderId="96" xfId="0" applyFont="1" applyFill="1" applyBorder="1" applyAlignment="1">
      <alignment horizontal="center" vertical="center"/>
    </xf>
    <xf numFmtId="0" fontId="4" fillId="0" borderId="93" xfId="0" applyFont="1" applyFill="1" applyBorder="1" applyAlignment="1">
      <alignment horizontal="center" vertical="center"/>
    </xf>
    <xf numFmtId="0" fontId="10" fillId="6" borderId="99" xfId="0" applyFont="1" applyFill="1" applyBorder="1" applyAlignment="1">
      <alignment horizontal="center" vertical="center"/>
    </xf>
    <xf numFmtId="0" fontId="10" fillId="6" borderId="100" xfId="0" applyFont="1" applyFill="1" applyBorder="1" applyAlignment="1">
      <alignment horizontal="center" vertical="center"/>
    </xf>
    <xf numFmtId="0" fontId="10" fillId="6" borderId="66" xfId="0" applyFont="1" applyFill="1" applyBorder="1" applyAlignment="1">
      <alignment horizontal="center" vertical="center"/>
    </xf>
    <xf numFmtId="0" fontId="10" fillId="6" borderId="67" xfId="0" applyFont="1" applyFill="1" applyBorder="1" applyAlignment="1">
      <alignment horizontal="center" vertical="center"/>
    </xf>
    <xf numFmtId="0" fontId="10" fillId="6" borderId="68" xfId="0" applyFont="1" applyFill="1" applyBorder="1" applyAlignment="1">
      <alignment horizontal="center" vertical="center"/>
    </xf>
    <xf numFmtId="0" fontId="4" fillId="0" borderId="95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10" fillId="6" borderId="101" xfId="0" applyFont="1" applyFill="1" applyBorder="1" applyAlignment="1">
      <alignment horizontal="center" vertical="center"/>
    </xf>
    <xf numFmtId="0" fontId="10" fillId="6" borderId="102" xfId="0" applyFont="1" applyFill="1" applyBorder="1" applyAlignment="1">
      <alignment horizontal="center" vertical="center"/>
    </xf>
    <xf numFmtId="0" fontId="10" fillId="6" borderId="69" xfId="0" applyFont="1" applyFill="1" applyBorder="1" applyAlignment="1">
      <alignment horizontal="center" vertical="center"/>
    </xf>
    <xf numFmtId="0" fontId="10" fillId="6" borderId="8" xfId="0" applyFont="1" applyFill="1" applyBorder="1" applyAlignment="1">
      <alignment horizontal="center" vertical="center"/>
    </xf>
    <xf numFmtId="0" fontId="10" fillId="6" borderId="97" xfId="0" applyFont="1" applyFill="1" applyBorder="1" applyAlignment="1">
      <alignment horizontal="center" vertical="center"/>
    </xf>
    <xf numFmtId="0" fontId="10" fillId="6" borderId="103" xfId="0" applyFont="1" applyFill="1" applyBorder="1" applyAlignment="1">
      <alignment horizontal="center" vertical="center"/>
    </xf>
    <xf numFmtId="0" fontId="10" fillId="6" borderId="98" xfId="0" applyFont="1" applyFill="1" applyBorder="1" applyAlignment="1">
      <alignment horizontal="center" vertical="center"/>
    </xf>
    <xf numFmtId="0" fontId="10" fillId="6" borderId="10" xfId="0" applyFont="1" applyFill="1" applyBorder="1" applyAlignment="1">
      <alignment horizontal="center" vertical="center"/>
    </xf>
    <xf numFmtId="0" fontId="10" fillId="6" borderId="70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/>
    <xf numFmtId="0" fontId="10" fillId="4" borderId="68" xfId="0" applyFont="1" applyFill="1" applyBorder="1" applyAlignment="1">
      <alignment horizontal="center" vertical="center"/>
    </xf>
    <xf numFmtId="0" fontId="10" fillId="4" borderId="67" xfId="0" applyFont="1" applyFill="1" applyBorder="1" applyAlignment="1">
      <alignment horizontal="center" vertical="center"/>
    </xf>
    <xf numFmtId="0" fontId="10" fillId="4" borderId="46" xfId="0" applyFont="1" applyFill="1" applyBorder="1" applyAlignment="1">
      <alignment horizontal="center" vertical="center"/>
    </xf>
    <xf numFmtId="0" fontId="10" fillId="4" borderId="48" xfId="0" applyFont="1" applyFill="1" applyBorder="1" applyAlignment="1">
      <alignment horizontal="center" vertical="center"/>
    </xf>
    <xf numFmtId="0" fontId="10" fillId="4" borderId="71" xfId="0" applyFont="1" applyFill="1" applyBorder="1" applyAlignment="1">
      <alignment horizontal="center" vertical="center"/>
    </xf>
    <xf numFmtId="0" fontId="10" fillId="4" borderId="69" xfId="0" applyFont="1" applyFill="1" applyBorder="1" applyAlignment="1">
      <alignment horizontal="center" vertical="center"/>
    </xf>
    <xf numFmtId="0" fontId="10" fillId="4" borderId="70" xfId="0" applyFont="1" applyFill="1" applyBorder="1" applyAlignment="1">
      <alignment horizontal="center" vertical="center"/>
    </xf>
    <xf numFmtId="0" fontId="10" fillId="4" borderId="47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1" fillId="3" borderId="0" xfId="0" applyFont="1" applyFill="1" applyAlignment="1"/>
    <xf numFmtId="0" fontId="10" fillId="6" borderId="46" xfId="0" applyFont="1" applyFill="1" applyBorder="1" applyAlignment="1">
      <alignment horizontal="center" vertical="center"/>
    </xf>
    <xf numFmtId="0" fontId="10" fillId="6" borderId="50" xfId="0" applyFont="1" applyFill="1" applyBorder="1" applyAlignment="1">
      <alignment horizontal="center" vertical="center"/>
    </xf>
    <xf numFmtId="0" fontId="10" fillId="6" borderId="72" xfId="0" applyFont="1" applyFill="1" applyBorder="1" applyAlignment="1">
      <alignment horizontal="center" vertical="center"/>
    </xf>
    <xf numFmtId="0" fontId="10" fillId="6" borderId="73" xfId="0" applyFont="1" applyFill="1" applyBorder="1" applyAlignment="1">
      <alignment horizontal="center" vertical="center"/>
    </xf>
    <xf numFmtId="0" fontId="10" fillId="6" borderId="31" xfId="0" applyFont="1" applyFill="1" applyBorder="1" applyAlignment="1">
      <alignment horizontal="center" vertical="center"/>
    </xf>
    <xf numFmtId="0" fontId="10" fillId="6" borderId="12" xfId="0" applyFont="1" applyFill="1" applyBorder="1" applyAlignment="1">
      <alignment horizontal="center" vertical="center"/>
    </xf>
    <xf numFmtId="0" fontId="10" fillId="6" borderId="74" xfId="0" applyFont="1" applyFill="1" applyBorder="1" applyAlignment="1">
      <alignment horizontal="center"/>
    </xf>
    <xf numFmtId="0" fontId="10" fillId="6" borderId="66" xfId="0" applyFont="1" applyFill="1" applyBorder="1" applyAlignment="1">
      <alignment horizontal="center"/>
    </xf>
    <xf numFmtId="0" fontId="10" fillId="6" borderId="68" xfId="0" applyFont="1" applyFill="1" applyBorder="1" applyAlignment="1">
      <alignment horizontal="center"/>
    </xf>
    <xf numFmtId="0" fontId="10" fillId="6" borderId="67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0">
    <cellStyle name="Millares" xfId="1" builtinId="3"/>
    <cellStyle name="Millares 2" xfId="2"/>
    <cellStyle name="Millares 3" xfId="3"/>
    <cellStyle name="Normal" xfId="0" builtinId="0"/>
    <cellStyle name="Normal 10" xfId="4"/>
    <cellStyle name="Normal 2" xfId="5"/>
    <cellStyle name="Normal 3" xfId="6"/>
    <cellStyle name="Porcentaje" xfId="7" builtinId="5"/>
    <cellStyle name="Porcentaje 2" xfId="8"/>
    <cellStyle name="Porcentual 2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3A00"/>
      <color rgb="FF9F9F9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FACTURACIÓN EN LAS EMPRESAS DEL MERCADO ELÉCTRICO  2018</a:t>
            </a:r>
          </a:p>
        </c:rich>
      </c:tx>
      <c:layout>
        <c:manualLayout>
          <c:xMode val="edge"/>
          <c:yMode val="edge"/>
          <c:x val="0.21897259437348993"/>
          <c:y val="4.4705882352941179E-2"/>
        </c:manualLayout>
      </c:layout>
      <c:overlay val="0"/>
      <c:spPr>
        <a:solidFill>
          <a:srgbClr val="003A00"/>
        </a:solidFill>
        <a:ln w="25400">
          <a:noFill/>
        </a:ln>
        <a:scene3d>
          <a:camera prst="orthographicFront"/>
          <a:lightRig rig="soft" dir="t"/>
        </a:scene3d>
        <a:sp3d prstMaterial="plastic">
          <a:bevelT w="50800" h="50800"/>
        </a:sp3d>
      </c:spPr>
    </c:title>
    <c:autoTitleDeleted val="0"/>
    <c:plotArea>
      <c:layout>
        <c:manualLayout>
          <c:layoutTarget val="inner"/>
          <c:xMode val="edge"/>
          <c:yMode val="edge"/>
          <c:x val="0.11633372502937721"/>
          <c:y val="0.17176470588235293"/>
          <c:w val="0.83313748531139831"/>
          <c:h val="0.60705882352941176"/>
        </c:manualLayout>
      </c:layout>
      <c:lineChart>
        <c:grouping val="standard"/>
        <c:varyColors val="0"/>
        <c:ser>
          <c:idx val="0"/>
          <c:order val="0"/>
          <c:tx>
            <c:strRef>
              <c:f>'9.1'!$M$32</c:f>
              <c:strCache>
                <c:ptCount val="1"/>
                <c:pt idx="0">
                  <c:v>Generación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'9.1'!$N$31:$Y$31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'9.1'!$N$32:$Y$32</c:f>
              <c:numCache>
                <c:formatCode>#,##0.00</c:formatCode>
                <c:ptCount val="12"/>
                <c:pt idx="0">
                  <c:v>289.6627350163285</c:v>
                </c:pt>
                <c:pt idx="1">
                  <c:v>304.01791528995267</c:v>
                </c:pt>
                <c:pt idx="2">
                  <c:v>308.57563820228182</c:v>
                </c:pt>
                <c:pt idx="3">
                  <c:v>303.61658883962076</c:v>
                </c:pt>
                <c:pt idx="4">
                  <c:v>293.13604588840496</c:v>
                </c:pt>
                <c:pt idx="5">
                  <c:v>292.31934508934705</c:v>
                </c:pt>
                <c:pt idx="6">
                  <c:v>279.33837476125751</c:v>
                </c:pt>
                <c:pt idx="7">
                  <c:v>289.70962918341183</c:v>
                </c:pt>
                <c:pt idx="8">
                  <c:v>288.66391226774778</c:v>
                </c:pt>
                <c:pt idx="9">
                  <c:v>282.24289768303669</c:v>
                </c:pt>
                <c:pt idx="10">
                  <c:v>284.84649911769282</c:v>
                </c:pt>
                <c:pt idx="11">
                  <c:v>287.29683219293963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'9.1'!$M$33</c:f>
              <c:strCache>
                <c:ptCount val="1"/>
                <c:pt idx="0">
                  <c:v>Transmisión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'9.1'!$N$31:$Y$31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'9.1'!$N$33:$Y$33</c:f>
              <c:numCache>
                <c:formatCode>#,##0.00</c:formatCode>
                <c:ptCount val="12"/>
                <c:pt idx="0">
                  <c:v>41.702257914053142</c:v>
                </c:pt>
                <c:pt idx="1">
                  <c:v>41.603664546119212</c:v>
                </c:pt>
                <c:pt idx="2">
                  <c:v>41.176271798025766</c:v>
                </c:pt>
                <c:pt idx="3">
                  <c:v>41.96493913716386</c:v>
                </c:pt>
                <c:pt idx="4">
                  <c:v>41.505375103131747</c:v>
                </c:pt>
                <c:pt idx="5">
                  <c:v>43.145964212231924</c:v>
                </c:pt>
                <c:pt idx="6">
                  <c:v>42.955547979682713</c:v>
                </c:pt>
                <c:pt idx="7">
                  <c:v>43.305620526578743</c:v>
                </c:pt>
                <c:pt idx="8">
                  <c:v>43.136525442232333</c:v>
                </c:pt>
                <c:pt idx="9">
                  <c:v>42.702531262236526</c:v>
                </c:pt>
                <c:pt idx="10">
                  <c:v>42.314405499788869</c:v>
                </c:pt>
                <c:pt idx="11">
                  <c:v>43.752767699576843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'9.1'!$M$34</c:f>
              <c:strCache>
                <c:ptCount val="1"/>
                <c:pt idx="0">
                  <c:v>Distribución</c:v>
                </c:pt>
              </c:strCache>
            </c:strRef>
          </c:tx>
          <c:spPr>
            <a:ln w="12700">
              <a:solidFill>
                <a:srgbClr val="0080C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80C0"/>
              </a:solidFill>
              <a:ln>
                <a:solidFill>
                  <a:srgbClr val="0080C0"/>
                </a:solidFill>
                <a:prstDash val="solid"/>
              </a:ln>
            </c:spPr>
          </c:marker>
          <c:cat>
            <c:strRef>
              <c:f>'9.1'!$N$31:$Y$31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'9.1'!$N$34:$Y$34</c:f>
              <c:numCache>
                <c:formatCode>#,##0.00</c:formatCode>
                <c:ptCount val="12"/>
                <c:pt idx="0">
                  <c:v>293.53091362396941</c:v>
                </c:pt>
                <c:pt idx="1">
                  <c:v>283.87441750105825</c:v>
                </c:pt>
                <c:pt idx="2">
                  <c:v>293.53590780159294</c:v>
                </c:pt>
                <c:pt idx="3">
                  <c:v>297.24929988160181</c:v>
                </c:pt>
                <c:pt idx="4">
                  <c:v>286.40091426960726</c:v>
                </c:pt>
                <c:pt idx="5">
                  <c:v>275.50517072410156</c:v>
                </c:pt>
                <c:pt idx="6">
                  <c:v>280.26653168300413</c:v>
                </c:pt>
                <c:pt idx="7">
                  <c:v>277.76168816283962</c:v>
                </c:pt>
                <c:pt idx="8">
                  <c:v>271.49292276656621</c:v>
                </c:pt>
                <c:pt idx="9">
                  <c:v>275.26216673765452</c:v>
                </c:pt>
                <c:pt idx="10">
                  <c:v>274.46463018216576</c:v>
                </c:pt>
                <c:pt idx="11">
                  <c:v>292.04587970633588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787776"/>
        <c:axId val="109789952"/>
      </c:lineChart>
      <c:catAx>
        <c:axId val="109787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09789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9789952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5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millones  US $</a:t>
                </a:r>
              </a:p>
            </c:rich>
          </c:tx>
          <c:layout>
            <c:manualLayout>
              <c:xMode val="edge"/>
              <c:yMode val="edge"/>
              <c:x val="3.2902481968414561E-2"/>
              <c:y val="0.3035294117647058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0978777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504112780454088"/>
          <c:y val="0.88941176470588235"/>
          <c:w val="0.60987079225766472"/>
          <c:h val="6.58823529411765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es-PE"/>
              <a:t>PARTICIPACIÓN DE EMPRESAS TRANSMISORAS SEGUN LONGITUD DE LÍNEAS OPERATIVAS EN    500,  220  y 138 kV</a:t>
            </a:r>
          </a:p>
        </c:rich>
      </c:tx>
      <c:overlay val="0"/>
      <c:spPr>
        <a:solidFill>
          <a:srgbClr val="008080"/>
        </a:solidFill>
        <a:ln>
          <a:solidFill>
            <a:schemeClr val="tx1"/>
          </a:solidFill>
        </a:ln>
      </c:spPr>
    </c:title>
    <c:autoTitleDeleted val="0"/>
    <c:view3D>
      <c:rotX val="20"/>
      <c:rotY val="27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696744143305936"/>
          <c:y val="0.2797579657381537"/>
          <c:w val="0.59650089193396283"/>
          <c:h val="0.50935862049501879"/>
        </c:manualLayout>
      </c:layout>
      <c:pie3DChart>
        <c:varyColors val="1"/>
        <c:ser>
          <c:idx val="0"/>
          <c:order val="0"/>
          <c:explosion val="8"/>
          <c:dPt>
            <c:idx val="0"/>
            <c:bubble3D val="0"/>
            <c:explosion val="7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tx2">
                  <a:lumMod val="75000"/>
                </a:schemeClr>
              </a:solidFill>
            </c:spPr>
          </c:dPt>
          <c:dPt>
            <c:idx val="2"/>
            <c:bubble3D val="0"/>
            <c:spPr>
              <a:solidFill>
                <a:schemeClr val="accent1">
                  <a:lumMod val="75000"/>
                </a:schemeClr>
              </a:solidFill>
            </c:spPr>
          </c:dPt>
          <c:dPt>
            <c:idx val="3"/>
            <c:bubble3D val="0"/>
            <c:spPr>
              <a:solidFill>
                <a:schemeClr val="accent2">
                  <a:lumMod val="75000"/>
                </a:schemeClr>
              </a:solidFill>
            </c:spPr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Pt>
            <c:idx val="9"/>
            <c:bubble3D val="0"/>
          </c:dPt>
          <c:dPt>
            <c:idx val="10"/>
            <c:bubble3D val="0"/>
          </c:dPt>
          <c:dPt>
            <c:idx val="11"/>
            <c:bubble3D val="0"/>
          </c:dPt>
          <c:dPt>
            <c:idx val="12"/>
            <c:bubble3D val="0"/>
          </c:dPt>
          <c:dLbls>
            <c:dLbl>
              <c:idx val="0"/>
              <c:layout>
                <c:manualLayout>
                  <c:x val="-7.0920060200391266E-2"/>
                  <c:y val="-0.10827878296025087"/>
                </c:manualLayout>
              </c:layout>
              <c:tx>
                <c:rich>
                  <a:bodyPr/>
                  <a:lstStyle/>
                  <a:p>
                    <a:pPr>
                      <a:defRPr sz="1100" b="1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s-PE"/>
                      <a:t>CTM
20%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2202943997427125E-2"/>
                  <c:y val="-7.4902153359862278E-2"/>
                </c:manualLayout>
              </c:layout>
              <c:spPr/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5.7613920847446862E-2"/>
                  <c:y val="1.5935572868598785E-2"/>
                </c:manualLayout>
              </c:layout>
              <c:spPr/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6.0578076940099326E-2"/>
                  <c:y val="2.507795295289466E-2"/>
                </c:manualLayout>
              </c:layout>
              <c:spPr/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7.4821321652213182E-2"/>
                  <c:y val="5.1279136561274308E-2"/>
                </c:manualLayout>
              </c:layout>
              <c:spPr/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5.9872811423856663E-2"/>
                  <c:y val="9.6665155670637756E-2"/>
                </c:manualLayout>
              </c:layout>
              <c:tx>
                <c:rich>
                  <a:bodyPr/>
                  <a:lstStyle/>
                  <a:p>
                    <a:pPr>
                      <a:defRPr sz="1100" b="1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s-PE"/>
                      <a:t>ATN 1
1%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8940193805266915E-2"/>
                  <c:y val="0.11446190915668263"/>
                </c:manualLayout>
              </c:layout>
              <c:spPr/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-6.3480303474100747E-2"/>
                  <c:y val="9.0920892952897014E-2"/>
                </c:manualLayout>
              </c:layout>
              <c:tx>
                <c:rich>
                  <a:bodyPr/>
                  <a:lstStyle/>
                  <a:p>
                    <a:pPr>
                      <a:defRPr sz="1100" b="1" i="0" u="none" strike="noStrike" baseline="0">
                        <a:solidFill>
                          <a:srgbClr val="000000"/>
                        </a:solidFill>
                        <a:latin typeface="Arial Narrow"/>
                        <a:ea typeface="Arial Narrow"/>
                        <a:cs typeface="Arial Narrow"/>
                      </a:defRPr>
                    </a:pPr>
                    <a:r>
                      <a:rPr lang="es-PE"/>
                      <a:t>REDESUR
4%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8.3494562541606768E-2"/>
                  <c:y val="5.3184342602587392E-2"/>
                </c:manualLayout>
              </c:layout>
              <c:spPr/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-0.10546671928735506"/>
                  <c:y val="-7.2297200029629808E-3"/>
                </c:manualLayout>
              </c:layout>
              <c:spPr/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0"/>
              <c:layout>
                <c:manualLayout>
                  <c:x val="-0.11836501772967108"/>
                  <c:y val="-5.8889944360250024E-2"/>
                </c:manualLayout>
              </c:layout>
              <c:spPr/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1"/>
              <c:layout>
                <c:manualLayout>
                  <c:x val="-9.6687304463960372E-2"/>
                  <c:y val="-0.13356824429870756"/>
                </c:manualLayout>
              </c:layout>
              <c:spPr/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Narrow"/>
                      <a:ea typeface="Arial Narrow"/>
                      <a:cs typeface="Arial Narrow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2"/>
              <c:layout>
                <c:manualLayout>
                  <c:x val="-7.0420721666293248E-2"/>
                  <c:y val="-0.21830973120265812"/>
                </c:manualLayout>
              </c:layout>
              <c:tx>
                <c:rich>
                  <a:bodyPr/>
                  <a:lstStyle/>
                  <a:p>
                    <a:r>
                      <a:rPr lang="es-PE"/>
                      <a:t>TRASANDINA
1%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6.2668837620680345E-2"/>
                  <c:y val="-0.2775846245025823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'9.3 Transmisión'!$Q$59:$Q$71</c:f>
              <c:strCache>
                <c:ptCount val="13"/>
                <c:pt idx="0">
                  <c:v>CTM</c:v>
                </c:pt>
                <c:pt idx="1">
                  <c:v>REP</c:v>
                </c:pt>
                <c:pt idx="2">
                  <c:v>ISA PERU</c:v>
                </c:pt>
                <c:pt idx="3">
                  <c:v>ABY</c:v>
                </c:pt>
                <c:pt idx="4">
                  <c:v>ATN</c:v>
                </c:pt>
                <c:pt idx="5">
                  <c:v>ATN 1</c:v>
                </c:pt>
                <c:pt idx="6">
                  <c:v>ATN 2</c:v>
                </c:pt>
                <c:pt idx="7">
                  <c:v>REDESUR</c:v>
                </c:pt>
                <c:pt idx="8">
                  <c:v>ETENORTE</c:v>
                </c:pt>
                <c:pt idx="9">
                  <c:v>ETESELVA</c:v>
                </c:pt>
                <c:pt idx="10">
                  <c:v>TESUR</c:v>
                </c:pt>
                <c:pt idx="11">
                  <c:v>CONEHUA</c:v>
                </c:pt>
                <c:pt idx="12">
                  <c:v>TRASANDINA</c:v>
                </c:pt>
              </c:strCache>
            </c:strRef>
          </c:cat>
          <c:val>
            <c:numRef>
              <c:f>'9.3 Transmisión'!$R$59:$R$71</c:f>
              <c:numCache>
                <c:formatCode>0%</c:formatCode>
                <c:ptCount val="13"/>
                <c:pt idx="0">
                  <c:v>0.20406571228634507</c:v>
                </c:pt>
                <c:pt idx="1">
                  <c:v>0.40222205876265243</c:v>
                </c:pt>
                <c:pt idx="2">
                  <c:v>3.238396125172574E-2</c:v>
                </c:pt>
                <c:pt idx="3">
                  <c:v>7.8168125460863908E-2</c:v>
                </c:pt>
                <c:pt idx="4">
                  <c:v>8.3475430459873504E-2</c:v>
                </c:pt>
                <c:pt idx="5">
                  <c:v>1.1701469536349677E-2</c:v>
                </c:pt>
                <c:pt idx="6">
                  <c:v>1.0882614057167492E-2</c:v>
                </c:pt>
                <c:pt idx="7">
                  <c:v>4.4070587486337971E-2</c:v>
                </c:pt>
                <c:pt idx="8">
                  <c:v>2.8977423502982928E-2</c:v>
                </c:pt>
                <c:pt idx="9">
                  <c:v>3.2413070615688606E-2</c:v>
                </c:pt>
                <c:pt idx="10">
                  <c:v>3.3483190208170713E-2</c:v>
                </c:pt>
                <c:pt idx="11">
                  <c:v>2.3406237584196569E-2</c:v>
                </c:pt>
                <c:pt idx="12">
                  <c:v>1.4750118787645292E-2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000" b="1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PARTICIPACIÓN  DE LAS EMPRESAS ESTATALES Y PRIVADAS SEGÚN EL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PE" sz="1000" b="1" i="0" u="none" strike="noStrike" baseline="0">
                <a:solidFill>
                  <a:srgbClr val="FFFFFF"/>
                </a:solidFill>
                <a:latin typeface="Arial"/>
                <a:cs typeface="Arial"/>
              </a:rPr>
              <a:t>NÚMERO DE CLIENTES</a:t>
            </a:r>
          </a:p>
        </c:rich>
      </c:tx>
      <c:layout>
        <c:manualLayout>
          <c:xMode val="edge"/>
          <c:yMode val="edge"/>
          <c:x val="0.20451129988679731"/>
          <c:y val="2.6610279853125775E-2"/>
        </c:manualLayout>
      </c:layout>
      <c:overlay val="0"/>
      <c:spPr>
        <a:solidFill>
          <a:srgbClr val="003A00"/>
        </a:solidFill>
        <a:scene3d>
          <a:camera prst="orthographicFront"/>
          <a:lightRig rig="threePt" dir="t"/>
        </a:scene3d>
        <a:sp3d prstMaterial="plastic">
          <a:bevelT w="50800" h="50800"/>
        </a:sp3d>
      </c:spPr>
    </c:title>
    <c:autoTitleDeleted val="0"/>
    <c:view3D>
      <c:rotX val="20"/>
      <c:rotY val="33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2342443894333187E-2"/>
          <c:y val="0.48081901476958966"/>
          <c:w val="0.24774802020430853"/>
          <c:h val="0.26854253484471763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</c:dPt>
          <c:dPt>
            <c:idx val="1"/>
            <c:bubble3D val="0"/>
            <c:explosion val="0"/>
          </c:dPt>
          <c:dLbls>
            <c:dLbl>
              <c:idx val="0"/>
              <c:layout>
                <c:manualLayout>
                  <c:x val="-4.1316537941717857E-2"/>
                  <c:y val="-0.1189298055306063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1.5528803279872145E-2"/>
                  <c:y val="-0.1578481700839103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'9.4'!$T$53:$T$54</c:f>
              <c:strCache>
                <c:ptCount val="2"/>
                <c:pt idx="0">
                  <c:v>ESTATAL</c:v>
                </c:pt>
                <c:pt idx="1">
                  <c:v>PRIVADA</c:v>
                </c:pt>
              </c:strCache>
            </c:strRef>
          </c:cat>
          <c:val>
            <c:numRef>
              <c:f>'9.4'!$U$53:$U$54</c:f>
              <c:numCache>
                <c:formatCode>#,##0</c:formatCode>
                <c:ptCount val="2"/>
                <c:pt idx="0">
                  <c:v>4517549.0000000009</c:v>
                </c:pt>
                <c:pt idx="1">
                  <c:v>2858314.9999999916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view3D>
      <c:rotX val="15"/>
      <c:hPercent val="59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093457943925233"/>
          <c:y val="1.3840853834703846E-2"/>
          <c:w val="0.78971962616822433"/>
          <c:h val="0.771627601284739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'9.4'!$W$53</c:f>
              <c:strCache>
                <c:ptCount val="1"/>
                <c:pt idx="0">
                  <c:v>ESTATAL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9.6269554753309269E-3"/>
                  <c:y val="-2.768166089965397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s-PE"/>
                      <a:t>61%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6796389659925602E-2"/>
                  <c:y val="-5.9492998895500054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s-PE"/>
                      <a:t>19%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numFmt formatCode="#,##0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'9.4'!$X$51:$Y$51</c:f>
              <c:strCache>
                <c:ptCount val="2"/>
                <c:pt idx="0">
                  <c:v>Mercado Regulado</c:v>
                </c:pt>
                <c:pt idx="1">
                  <c:v>Mercado Libre</c:v>
                </c:pt>
              </c:strCache>
            </c:strRef>
          </c:cat>
          <c:val>
            <c:numRef>
              <c:f>'9.4'!$X$53:$Y$53</c:f>
              <c:numCache>
                <c:formatCode>#,##0</c:formatCode>
                <c:ptCount val="2"/>
                <c:pt idx="0">
                  <c:v>4517254.0000000009</c:v>
                </c:pt>
                <c:pt idx="1">
                  <c:v>295</c:v>
                </c:pt>
              </c:numCache>
            </c:numRef>
          </c:val>
        </c:ser>
        <c:ser>
          <c:idx val="1"/>
          <c:order val="1"/>
          <c:tx>
            <c:strRef>
              <c:f>'9.4'!$W$54</c:f>
              <c:strCache>
                <c:ptCount val="1"/>
                <c:pt idx="0">
                  <c:v>PRIVADA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9253910950661854E-2"/>
                  <c:y val="-4.1522491349480967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s-PE"/>
                      <a:t>39%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8605902679431258E-2"/>
                  <c:y val="-6.746250044536288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s-PE"/>
                      <a:t>81%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numFmt formatCode="#,##0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'9.4'!$X$51:$Y$51</c:f>
              <c:strCache>
                <c:ptCount val="2"/>
                <c:pt idx="0">
                  <c:v>Mercado Regulado</c:v>
                </c:pt>
                <c:pt idx="1">
                  <c:v>Mercado Libre</c:v>
                </c:pt>
              </c:strCache>
            </c:strRef>
          </c:cat>
          <c:val>
            <c:numRef>
              <c:f>'9.4'!$X$54:$Y$54</c:f>
              <c:numCache>
                <c:formatCode>#,##0</c:formatCode>
                <c:ptCount val="2"/>
                <c:pt idx="0">
                  <c:v>2857849.9999999916</c:v>
                </c:pt>
                <c:pt idx="1">
                  <c:v>465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6202112"/>
        <c:axId val="116220288"/>
        <c:axId val="0"/>
      </c:bar3DChart>
      <c:catAx>
        <c:axId val="116202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1622028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1622028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 sz="1000" b="1" i="0" u="none" strike="noStrike" baseline="0">
                    <a:solidFill>
                      <a:srgbClr val="000000"/>
                    </a:solidFill>
                    <a:latin typeface="Calibri"/>
                  </a:rPr>
                  <a:t>N</a:t>
                </a:r>
                <a:r>
                  <a:rPr lang="es-PE" sz="1000" b="1" i="0" u="none" strike="noStrike" baseline="0">
                    <a:solidFill>
                      <a:srgbClr val="000000"/>
                    </a:solidFill>
                    <a:latin typeface="+mn-ea"/>
                    <a:ea typeface="+mn-ea"/>
                    <a:cs typeface="+mn-ea"/>
                  </a:rPr>
                  <a:t>°</a:t>
                </a:r>
              </a:p>
            </c:rich>
          </c:tx>
          <c:layout>
            <c:manualLayout>
              <c:xMode val="edge"/>
              <c:yMode val="edge"/>
              <c:x val="0.19859822691149687"/>
              <c:y val="1.7301077496891838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16202112"/>
        <c:crosses val="autoZero"/>
        <c:crossBetween val="between"/>
        <c:majorUnit val="500000"/>
        <c:minorUnit val="50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906136931690696"/>
          <c:y val="0.93079741677027217"/>
          <c:w val="0.45487369744785877"/>
          <c:h val="5.8823387208177924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 horizontalDpi="-4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PARTICIPACIÓN DE LAS EMPRESAS ESTATALES Y PRIVADAS SEGÚN SU VENTA DE ENERGÍA ELÉCTRICA</a:t>
            </a:r>
          </a:p>
        </c:rich>
      </c:tx>
      <c:layout>
        <c:manualLayout>
          <c:xMode val="edge"/>
          <c:yMode val="edge"/>
          <c:x val="0.12058465286236297"/>
          <c:y val="2.3766810076575481E-2"/>
        </c:manualLayout>
      </c:layout>
      <c:overlay val="0"/>
      <c:spPr>
        <a:solidFill>
          <a:srgbClr val="003A00"/>
        </a:solidFill>
        <a:scene3d>
          <a:camera prst="orthographicFront"/>
          <a:lightRig rig="threePt" dir="t"/>
        </a:scene3d>
        <a:sp3d prstMaterial="plastic">
          <a:bevelT w="50800" h="50800"/>
        </a:sp3d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488428745432398"/>
          <c:y val="0.54123779452646092"/>
          <c:w val="0.19610231425091351"/>
          <c:h val="0.16494866118901669"/>
        </c:manualLayout>
      </c:layout>
      <c:pie3DChart>
        <c:varyColors val="1"/>
        <c:ser>
          <c:idx val="0"/>
          <c:order val="0"/>
          <c:explosion val="13"/>
          <c:dPt>
            <c:idx val="0"/>
            <c:bubble3D val="0"/>
          </c:dPt>
          <c:dPt>
            <c:idx val="1"/>
            <c:bubble3D val="0"/>
          </c:dPt>
          <c:dLbls>
            <c:dLbl>
              <c:idx val="0"/>
              <c:layout>
                <c:manualLayout>
                  <c:x val="-5.9420661009606808E-2"/>
                  <c:y val="-0.11694759065740729"/>
                </c:manualLayout>
              </c:layout>
              <c:tx>
                <c:rich>
                  <a:bodyPr/>
                  <a:lstStyle/>
                  <a:p>
                    <a:r>
                      <a:rPr lang="es-PE"/>
                      <a:t>ESTATAL
34%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4.7741963678449078E-3"/>
                  <c:y val="6.3881888782776508E-2"/>
                </c:manualLayout>
              </c:layout>
              <c:tx>
                <c:rich>
                  <a:bodyPr/>
                  <a:lstStyle/>
                  <a:p>
                    <a:r>
                      <a:rPr lang="es-PE"/>
                      <a:t>PRIVADA
66%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'9.4'!$T$59:$T$60</c:f>
              <c:strCache>
                <c:ptCount val="2"/>
                <c:pt idx="0">
                  <c:v>ESTATAL</c:v>
                </c:pt>
                <c:pt idx="1">
                  <c:v>PRIVADA</c:v>
                </c:pt>
              </c:strCache>
            </c:strRef>
          </c:cat>
          <c:val>
            <c:numRef>
              <c:f>'9.4'!$U$59:$U$60</c:f>
              <c:numCache>
                <c:formatCode>#,##0</c:formatCode>
                <c:ptCount val="2"/>
                <c:pt idx="0">
                  <c:v>8016.086566210065</c:v>
                </c:pt>
                <c:pt idx="1">
                  <c:v>14057.788224179907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view3D>
      <c:rotX val="15"/>
      <c:hPercent val="74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316455696202533"/>
          <c:y val="2.364864864864865E-2"/>
          <c:w val="0.73164556962025318"/>
          <c:h val="0.7368546499255160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'9.4'!$W$59</c:f>
              <c:strCache>
                <c:ptCount val="1"/>
                <c:pt idx="0">
                  <c:v>ESTATAL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6672303545949372E-3"/>
                  <c:y val="-3.0674940466878728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s-PE"/>
                      <a:t>36%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542461554721767E-3"/>
                  <c:y val="-5.7539761172237573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s-PE"/>
                      <a:t>23%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numFmt formatCode="#,##0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'9.4'!$X$58:$Y$58</c:f>
              <c:strCache>
                <c:ptCount val="2"/>
                <c:pt idx="0">
                  <c:v>Mercado Regulado</c:v>
                </c:pt>
                <c:pt idx="1">
                  <c:v>Mercado Libre</c:v>
                </c:pt>
              </c:strCache>
            </c:strRef>
          </c:cat>
          <c:val>
            <c:numRef>
              <c:f>'9.4'!$X$59:$Y$59</c:f>
              <c:numCache>
                <c:formatCode>#,##0</c:formatCode>
                <c:ptCount val="2"/>
                <c:pt idx="0">
                  <c:v>7041.3488266000641</c:v>
                </c:pt>
                <c:pt idx="1">
                  <c:v>974.73773961000018</c:v>
                </c:pt>
              </c:numCache>
            </c:numRef>
          </c:val>
        </c:ser>
        <c:ser>
          <c:idx val="1"/>
          <c:order val="1"/>
          <c:tx>
            <c:strRef>
              <c:f>'9.4'!$W$60</c:f>
              <c:strCache>
                <c:ptCount val="1"/>
                <c:pt idx="0">
                  <c:v>PRIVADA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2.8142405507639807E-2"/>
                  <c:y val="-1.1765504736030519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s-PE"/>
                      <a:t>64%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5.3530446840861404E-2"/>
                  <c:y val="-3.5850378197982188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s-PE"/>
                      <a:t>77%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numFmt formatCode="#,##0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'9.4'!$X$58:$Y$58</c:f>
              <c:strCache>
                <c:ptCount val="2"/>
                <c:pt idx="0">
                  <c:v>Mercado Regulado</c:v>
                </c:pt>
                <c:pt idx="1">
                  <c:v>Mercado Libre</c:v>
                </c:pt>
              </c:strCache>
            </c:strRef>
          </c:cat>
          <c:val>
            <c:numRef>
              <c:f>'9.4'!$X$60:$Y$60</c:f>
              <c:numCache>
                <c:formatCode>#,##0</c:formatCode>
                <c:ptCount val="2"/>
                <c:pt idx="0">
                  <c:v>12108.619006179904</c:v>
                </c:pt>
                <c:pt idx="1">
                  <c:v>1949.1692180000014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9048832"/>
        <c:axId val="119067008"/>
        <c:axId val="0"/>
      </c:bar3DChart>
      <c:catAx>
        <c:axId val="119048832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19067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9067008"/>
        <c:scaling>
          <c:orientation val="minMax"/>
          <c:max val="125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GW.h</a:t>
                </a:r>
              </a:p>
            </c:rich>
          </c:tx>
          <c:layout>
            <c:manualLayout>
              <c:xMode val="edge"/>
              <c:yMode val="edge"/>
              <c:x val="4.7272268181667167E-2"/>
              <c:y val="0.27270412144427891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19048832"/>
        <c:crosses val="autoZero"/>
        <c:crossBetween val="between"/>
        <c:majorUnit val="2500"/>
        <c:minorUnit val="5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39240506329114"/>
          <c:y val="0.92567567567567566"/>
          <c:w val="0.48354430379746838"/>
          <c:h val="6.0810810810810856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" r="0.75" t="1" header="0" footer="0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PARTICIPACIÓN DE LAS EMPRESAS ESTATALES Y PRIVADAS SEGÚN SU FACTURACIÓN 2018</a:t>
            </a:r>
          </a:p>
        </c:rich>
      </c:tx>
      <c:layout>
        <c:manualLayout>
          <c:xMode val="edge"/>
          <c:yMode val="edge"/>
          <c:x val="0.15585908197118925"/>
          <c:y val="6.8862275449101798E-2"/>
        </c:manualLayout>
      </c:layout>
      <c:overlay val="0"/>
      <c:spPr>
        <a:solidFill>
          <a:srgbClr val="003A00"/>
        </a:solidFill>
        <a:scene3d>
          <a:camera prst="orthographicFront"/>
          <a:lightRig rig="threePt" dir="t"/>
        </a:scene3d>
        <a:sp3d prstMaterial="plastic">
          <a:bevelT w="50800" h="50800"/>
        </a:sp3d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3947749959726472E-2"/>
          <c:y val="0.47006056743042346"/>
          <c:w val="0.26052361139657482"/>
          <c:h val="0.27245548812846199"/>
        </c:manualLayout>
      </c:layout>
      <c:pie3DChart>
        <c:varyColors val="1"/>
        <c:ser>
          <c:idx val="0"/>
          <c:order val="0"/>
          <c:explosion val="7"/>
          <c:dPt>
            <c:idx val="0"/>
            <c:bubble3D val="0"/>
          </c:dPt>
          <c:dPt>
            <c:idx val="1"/>
            <c:bubble3D val="0"/>
          </c:dPt>
          <c:dLbls>
            <c:dLbl>
              <c:idx val="0"/>
              <c:layout>
                <c:manualLayout>
                  <c:x val="2.4066711133055564E-2"/>
                  <c:y val="-4.824587046379681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2.6282292271221874E-2"/>
                  <c:y val="8.830433620947082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'9.1'!$E$3:$F$3</c:f>
              <c:strCache>
                <c:ptCount val="2"/>
                <c:pt idx="0">
                  <c:v>Estatal</c:v>
                </c:pt>
                <c:pt idx="1">
                  <c:v>Privada</c:v>
                </c:pt>
              </c:strCache>
            </c:strRef>
          </c:cat>
          <c:val>
            <c:numRef>
              <c:f>'9.1'!$E$12:$F$12</c:f>
              <c:numCache>
                <c:formatCode>#,##0.00</c:formatCode>
                <c:ptCount val="2"/>
                <c:pt idx="0">
                  <c:v>2032.7630817334971</c:v>
                </c:pt>
                <c:pt idx="1">
                  <c:v>5381.3196459598457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view3D>
      <c:rotX val="15"/>
      <c:hPercent val="57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381489841986456"/>
          <c:y val="5.3435214089363088E-2"/>
          <c:w val="0.69525959367945822"/>
          <c:h val="0.7175585892000185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'9.1'!$E$3</c:f>
              <c:strCache>
                <c:ptCount val="1"/>
                <c:pt idx="0">
                  <c:v>Estatal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1.8082389814140048E-4"/>
                  <c:y val="-1.5002704814569934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s-PE"/>
                      <a:t>20%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6846305611347115E-3"/>
                  <c:y val="-1.4742241189316984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s-PE"/>
                      <a:t>39%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</c:dLbl>
            <c:numFmt formatCode="#,##0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('9.1'!$D$5,'9.1'!$D$7,'9.1'!$D$9)</c:f>
              <c:strCache>
                <c:ptCount val="3"/>
                <c:pt idx="0">
                  <c:v>Generadoras</c:v>
                </c:pt>
                <c:pt idx="1">
                  <c:v>Transmisoras</c:v>
                </c:pt>
                <c:pt idx="2">
                  <c:v>Distribuidoras</c:v>
                </c:pt>
              </c:strCache>
            </c:strRef>
          </c:cat>
          <c:val>
            <c:numRef>
              <c:f>('9.1'!$E$5,'9.1'!$E$7,'9.1'!$E$9)</c:f>
              <c:numCache>
                <c:formatCode>#,##0</c:formatCode>
                <c:ptCount val="3"/>
                <c:pt idx="0" formatCode="#,##0.00">
                  <c:v>600.5789387785909</c:v>
                </c:pt>
                <c:pt idx="1">
                  <c:v>0</c:v>
                </c:pt>
                <c:pt idx="2" formatCode="#,##0.00">
                  <c:v>1432.1841429549063</c:v>
                </c:pt>
              </c:numCache>
            </c:numRef>
          </c:val>
        </c:ser>
        <c:ser>
          <c:idx val="1"/>
          <c:order val="1"/>
          <c:tx>
            <c:strRef>
              <c:f>'9.1'!$F$3</c:f>
              <c:strCache>
                <c:ptCount val="1"/>
                <c:pt idx="0">
                  <c:v>Privada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8.6620097995651223E-4"/>
                  <c:y val="9.2097934323095113E-2"/>
                </c:manualLayout>
              </c:layout>
              <c:tx>
                <c:rich>
                  <a:bodyPr/>
                  <a:lstStyle/>
                  <a:p>
                    <a:r>
                      <a:rPr lang="es-PE"/>
                      <a:t>80%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3111391550096861E-2"/>
                  <c:y val="-1.0093687473762431E-2"/>
                </c:manualLayout>
              </c:layout>
              <c:tx>
                <c:rich>
                  <a:bodyPr/>
                  <a:lstStyle/>
                  <a:p>
                    <a:r>
                      <a:rPr lang="es-PE"/>
                      <a:t>100%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9085628796964883E-2"/>
                  <c:y val="-9.6141404101319182E-3"/>
                </c:manualLayout>
              </c:layout>
              <c:tx>
                <c:rich>
                  <a:bodyPr/>
                  <a:lstStyle/>
                  <a:p>
                    <a:r>
                      <a:rPr lang="es-PE"/>
                      <a:t>61%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('9.1'!$D$5,'9.1'!$D$7,'9.1'!$D$9)</c:f>
              <c:strCache>
                <c:ptCount val="3"/>
                <c:pt idx="0">
                  <c:v>Generadoras</c:v>
                </c:pt>
                <c:pt idx="1">
                  <c:v>Transmisoras</c:v>
                </c:pt>
                <c:pt idx="2">
                  <c:v>Distribuidoras</c:v>
                </c:pt>
              </c:strCache>
            </c:strRef>
          </c:cat>
          <c:val>
            <c:numRef>
              <c:f>('9.1'!$F$5,'9.1'!$F$7,'9.1'!$F$9)</c:f>
              <c:numCache>
                <c:formatCode>#,##0.00</c:formatCode>
                <c:ptCount val="3"/>
                <c:pt idx="0">
                  <c:v>2902.8474747534328</c:v>
                </c:pt>
                <c:pt idx="1">
                  <c:v>509.26587112082171</c:v>
                </c:pt>
                <c:pt idx="2">
                  <c:v>1969.2063000855915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9898368"/>
        <c:axId val="111546752"/>
        <c:axId val="0"/>
      </c:bar3DChart>
      <c:catAx>
        <c:axId val="109898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11546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15467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millones US $</a:t>
                </a:r>
              </a:p>
            </c:rich>
          </c:tx>
          <c:layout>
            <c:manualLayout>
              <c:xMode val="edge"/>
              <c:yMode val="edge"/>
              <c:x val="3.8374812027989098E-2"/>
              <c:y val="0.290076736591132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098983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8735895856569729"/>
          <c:y val="0.90188856163971876"/>
          <c:w val="0.53047405015176485"/>
          <c:h val="6.4150988759992811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es-PE"/>
              <a:t>PARTICIPACIÓN  DE LAS EMPRESAS ESTATALES Y PRIVADAS POR SU POTENCIA INSTALADA</a:t>
            </a:r>
          </a:p>
        </c:rich>
      </c:tx>
      <c:layout>
        <c:manualLayout>
          <c:xMode val="edge"/>
          <c:yMode val="edge"/>
          <c:x val="0.13428131496399923"/>
          <c:y val="1.8050961333182635E-2"/>
        </c:manualLayout>
      </c:layout>
      <c:overlay val="0"/>
      <c:spPr>
        <a:solidFill>
          <a:srgbClr val="003A00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lastic">
          <a:bevelT w="50800" h="50800"/>
        </a:sp3d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216447004046647"/>
          <c:y val="0.498195824042165"/>
          <c:w val="0.30173822222153657"/>
          <c:h val="0.27075860002291574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plosion val="0"/>
          </c:dPt>
          <c:dPt>
            <c:idx val="1"/>
            <c:bubble3D val="0"/>
          </c:dPt>
          <c:dLbls>
            <c:dLbl>
              <c:idx val="0"/>
              <c:layout>
                <c:manualLayout>
                  <c:x val="2.2542711602839927E-2"/>
                  <c:y val="-0.1239434769198907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7.0889411927027385E-2"/>
                  <c:y val="5.47649455356855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'9.2'!$AB$91:$AB$92</c:f>
              <c:strCache>
                <c:ptCount val="2"/>
                <c:pt idx="0">
                  <c:v>ESTATAL</c:v>
                </c:pt>
                <c:pt idx="1">
                  <c:v>PRIVADA</c:v>
                </c:pt>
              </c:strCache>
            </c:strRef>
          </c:cat>
          <c:val>
            <c:numRef>
              <c:f>'9.2'!$AC$91:$AC$92</c:f>
              <c:numCache>
                <c:formatCode>#,##0</c:formatCode>
                <c:ptCount val="2"/>
                <c:pt idx="0">
                  <c:v>1722.1480000000004</c:v>
                </c:pt>
                <c:pt idx="1">
                  <c:v>11587.663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view3D>
      <c:rotX val="15"/>
      <c:hPercent val="62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923861338721027"/>
          <c:y val="6.8807175617504115E-2"/>
          <c:w val="0.77022897144572788"/>
          <c:h val="0.724770642201834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'9.2'!$AE$91</c:f>
              <c:strCache>
                <c:ptCount val="1"/>
                <c:pt idx="0">
                  <c:v>ESTATAL</c:v>
                </c:pt>
              </c:strCache>
            </c:strRef>
          </c:tx>
          <c:invertIfNegative val="0"/>
          <c:cat>
            <c:strRef>
              <c:f>'9.2'!$AF$89:$AI$89</c:f>
              <c:strCache>
                <c:ptCount val="4"/>
                <c:pt idx="0">
                  <c:v>Hidráulica</c:v>
                </c:pt>
                <c:pt idx="1">
                  <c:v>Térmica</c:v>
                </c:pt>
                <c:pt idx="2">
                  <c:v>Solar</c:v>
                </c:pt>
                <c:pt idx="3">
                  <c:v>Eólica</c:v>
                </c:pt>
              </c:strCache>
            </c:strRef>
          </c:cat>
          <c:val>
            <c:numRef>
              <c:f>'9.2'!$AF$91:$AI$91</c:f>
              <c:numCache>
                <c:formatCode>#,##0</c:formatCode>
                <c:ptCount val="4"/>
                <c:pt idx="0">
                  <c:v>1527.6000000000004</c:v>
                </c:pt>
                <c:pt idx="1">
                  <c:v>194.54799999999994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'9.2'!$AE$92</c:f>
              <c:strCache>
                <c:ptCount val="1"/>
                <c:pt idx="0">
                  <c:v>PRIVADA</c:v>
                </c:pt>
              </c:strCache>
            </c:strRef>
          </c:tx>
          <c:invertIfNegative val="0"/>
          <c:cat>
            <c:strRef>
              <c:f>'9.2'!$AF$89:$AI$89</c:f>
              <c:strCache>
                <c:ptCount val="4"/>
                <c:pt idx="0">
                  <c:v>Hidráulica</c:v>
                </c:pt>
                <c:pt idx="1">
                  <c:v>Térmica</c:v>
                </c:pt>
                <c:pt idx="2">
                  <c:v>Solar</c:v>
                </c:pt>
                <c:pt idx="3">
                  <c:v>Eólica</c:v>
                </c:pt>
              </c:strCache>
            </c:strRef>
          </c:cat>
          <c:val>
            <c:numRef>
              <c:f>'9.2'!$AF$92:$AI$92</c:f>
              <c:numCache>
                <c:formatCode>#,##0</c:formatCode>
                <c:ptCount val="4"/>
                <c:pt idx="0">
                  <c:v>3598.1009999999997</c:v>
                </c:pt>
                <c:pt idx="1">
                  <c:v>7333.5280000000012</c:v>
                </c:pt>
                <c:pt idx="2">
                  <c:v>284.48400000000004</c:v>
                </c:pt>
                <c:pt idx="3">
                  <c:v>371.55000000000007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9549056"/>
        <c:axId val="109550592"/>
        <c:axId val="0"/>
      </c:bar3DChart>
      <c:catAx>
        <c:axId val="109549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09550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9550592"/>
        <c:scaling>
          <c:orientation val="minMax"/>
          <c:max val="40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MW</a:t>
                </a:r>
              </a:p>
            </c:rich>
          </c:tx>
          <c:layout>
            <c:manualLayout>
              <c:xMode val="edge"/>
              <c:yMode val="edge"/>
              <c:x val="2.2653862777892622E-2"/>
              <c:y val="0.4311928027068905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09549056"/>
        <c:crosses val="autoZero"/>
        <c:crossBetween val="between"/>
        <c:majorUnit val="400"/>
        <c:minorUnit val="5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977367685841177"/>
          <c:y val="0.89449546216361508"/>
          <c:w val="0.65696076773219569"/>
          <c:h val="7.3394364861018913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 horizontalDpi="-4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es-PE"/>
              <a:t>PARTICIPACIÓN DE LAS EMPRESAS ESTATALES Y PRIVADAS SEGÚN SU PRODUCCIÓN DE ENERGÍA ELÉCTRICA</a:t>
            </a:r>
          </a:p>
        </c:rich>
      </c:tx>
      <c:overlay val="0"/>
      <c:spPr>
        <a:solidFill>
          <a:srgbClr val="003A00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lastic">
          <a:bevelT w="50800" h="50800"/>
        </a:sp3d>
      </c:spPr>
    </c:title>
    <c:autoTitleDeleted val="0"/>
    <c:view3D>
      <c:rotX val="15"/>
      <c:rotY val="4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636311306157153E-2"/>
          <c:y val="0.54226852026271832"/>
          <c:w val="0.39365589864647199"/>
          <c:h val="0.30499943487925252"/>
        </c:manualLayout>
      </c:layout>
      <c:pie3DChart>
        <c:varyColors val="1"/>
        <c:ser>
          <c:idx val="0"/>
          <c:order val="0"/>
          <c:explosion val="13"/>
          <c:dPt>
            <c:idx val="0"/>
            <c:bubble3D val="0"/>
          </c:dPt>
          <c:dPt>
            <c:idx val="1"/>
            <c:bubble3D val="0"/>
          </c:dPt>
          <c:dLbls>
            <c:dLbl>
              <c:idx val="0"/>
              <c:layout>
                <c:manualLayout>
                  <c:x val="-4.7570039660535392E-2"/>
                  <c:y val="-0.164135930377123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2.8901670516185515E-2"/>
                  <c:y val="-0.2425204238006327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'9.2'!$AB$96:$AB$97</c:f>
              <c:strCache>
                <c:ptCount val="2"/>
                <c:pt idx="0">
                  <c:v>ESTATAL</c:v>
                </c:pt>
                <c:pt idx="1">
                  <c:v>PRIVADA</c:v>
                </c:pt>
              </c:strCache>
            </c:strRef>
          </c:cat>
          <c:val>
            <c:numRef>
              <c:f>'9.2'!$AC$96:$AC$97</c:f>
              <c:numCache>
                <c:formatCode>#,##0</c:formatCode>
                <c:ptCount val="2"/>
                <c:pt idx="0">
                  <c:v>10300.290005999997</c:v>
                </c:pt>
                <c:pt idx="1">
                  <c:v>41029.508634331673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view3D>
      <c:rotX val="15"/>
      <c:hPercent val="51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009662971233075"/>
          <c:y val="8.4507429703224501E-2"/>
          <c:w val="0.85711416669931184"/>
          <c:h val="0.6948388664487348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'9.2'!$AE$96</c:f>
              <c:strCache>
                <c:ptCount val="1"/>
                <c:pt idx="0">
                  <c:v>ESTATAL</c:v>
                </c:pt>
              </c:strCache>
            </c:strRef>
          </c:tx>
          <c:invertIfNegative val="0"/>
          <c:cat>
            <c:strRef>
              <c:f>'9.2'!$AF$95:$AI$95</c:f>
              <c:strCache>
                <c:ptCount val="4"/>
                <c:pt idx="0">
                  <c:v>Hidráulica</c:v>
                </c:pt>
                <c:pt idx="1">
                  <c:v>Térmica</c:v>
                </c:pt>
                <c:pt idx="2">
                  <c:v>Solar</c:v>
                </c:pt>
                <c:pt idx="3">
                  <c:v>Eólica</c:v>
                </c:pt>
              </c:strCache>
            </c:strRef>
          </c:cat>
          <c:val>
            <c:numRef>
              <c:f>'9.2'!$AF$96:$AI$96</c:f>
              <c:numCache>
                <c:formatCode>#,##0</c:formatCode>
                <c:ptCount val="4"/>
                <c:pt idx="0">
                  <c:v>10063.597952999997</c:v>
                </c:pt>
                <c:pt idx="1">
                  <c:v>236.69205300000002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'9.2'!$AE$97</c:f>
              <c:strCache>
                <c:ptCount val="1"/>
                <c:pt idx="0">
                  <c:v>PRIVADA</c:v>
                </c:pt>
              </c:strCache>
            </c:strRef>
          </c:tx>
          <c:invertIfNegative val="0"/>
          <c:cat>
            <c:strRef>
              <c:f>'9.2'!$AF$95:$AI$95</c:f>
              <c:strCache>
                <c:ptCount val="4"/>
                <c:pt idx="0">
                  <c:v>Hidráulica</c:v>
                </c:pt>
                <c:pt idx="1">
                  <c:v>Térmica</c:v>
                </c:pt>
                <c:pt idx="2">
                  <c:v>Solar</c:v>
                </c:pt>
                <c:pt idx="3">
                  <c:v>Eólica</c:v>
                </c:pt>
              </c:strCache>
            </c:strRef>
          </c:cat>
          <c:val>
            <c:numRef>
              <c:f>'9.2'!$AF$97:$AI$97</c:f>
              <c:numCache>
                <c:formatCode>#,##0</c:formatCode>
                <c:ptCount val="4"/>
                <c:pt idx="0">
                  <c:v>19387.978226564999</c:v>
                </c:pt>
                <c:pt idx="1">
                  <c:v>19394.918099950002</c:v>
                </c:pt>
                <c:pt idx="2">
                  <c:v>745.40054000000009</c:v>
                </c:pt>
                <c:pt idx="3">
                  <c:v>1501.2117678166665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9664512"/>
        <c:axId val="109682688"/>
        <c:axId val="0"/>
      </c:bar3DChart>
      <c:catAx>
        <c:axId val="109664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096826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9682688"/>
        <c:scaling>
          <c:orientation val="minMax"/>
          <c:max val="150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GWh</a:t>
                </a:r>
              </a:p>
            </c:rich>
          </c:tx>
          <c:layout>
            <c:manualLayout>
              <c:xMode val="edge"/>
              <c:yMode val="edge"/>
              <c:x val="1.7103024284126647E-2"/>
              <c:y val="0.44654344853599887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09664512"/>
        <c:crosses val="autoZero"/>
        <c:crossBetween val="between"/>
        <c:majorUnit val="2500"/>
        <c:minorUnit val="5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0226081199309546"/>
          <c:y val="0.88584877489116265"/>
          <c:w val="0.53954950225816378"/>
          <c:h val="7.76258506608829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" r="0.75" t="1" header="0" footer="0"/>
    <c:pageSetup paperSize="256" orientation="landscape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rPr lang="es-PE"/>
              <a:t>PARTICIPACIÓN  DE LAS EMPRESAS PRIVADAS SEGÚN LONGITUD DE LÍNEAS DE TRANMISIÓN EN 500,  220 y 138 kV</a:t>
            </a:r>
          </a:p>
        </c:rich>
      </c:tx>
      <c:layout>
        <c:manualLayout>
          <c:xMode val="edge"/>
          <c:yMode val="edge"/>
          <c:x val="0.13831279060361876"/>
          <c:y val="3.4681942129496587E-2"/>
        </c:manualLayout>
      </c:layout>
      <c:overlay val="0"/>
      <c:spPr>
        <a:solidFill>
          <a:srgbClr val="008080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6002801373942902"/>
          <c:y val="0.28323739392921604"/>
          <c:w val="0.56154985945855407"/>
          <c:h val="0.60115691772731572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99CC00">
                    <a:gamma/>
                    <a:shade val="46275"/>
                    <a:invGamma/>
                  </a:srgbClr>
                </a:gs>
                <a:gs pos="50000">
                  <a:srgbClr val="99CC00"/>
                </a:gs>
                <a:gs pos="100000">
                  <a:srgbClr val="99CC00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cat>
            <c:strRef>
              <c:f>'9.3 Transmisión'!$U$29:$W$29</c:f>
              <c:strCache>
                <c:ptCount val="3"/>
                <c:pt idx="0">
                  <c:v>500 kV</c:v>
                </c:pt>
                <c:pt idx="1">
                  <c:v>220 kV</c:v>
                </c:pt>
                <c:pt idx="2">
                  <c:v>138 kV</c:v>
                </c:pt>
              </c:strCache>
            </c:strRef>
          </c:cat>
          <c:val>
            <c:numRef>
              <c:f>'9.3 Transmisión'!$U$31:$W$31</c:f>
              <c:numCache>
                <c:formatCode>#,##0.00</c:formatCode>
                <c:ptCount val="3"/>
                <c:pt idx="0">
                  <c:v>2749.2</c:v>
                </c:pt>
                <c:pt idx="1">
                  <c:v>5423.5829999999996</c:v>
                </c:pt>
                <c:pt idx="2">
                  <c:v>888.80000000000007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.19148267451417064"/>
                  <c:y val="-0.33744966850241986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19191905936000436"/>
                  <c:y val="-2.697495183044315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'9.3 Transmisión'!$U$29:$W$29</c:f>
              <c:strCache>
                <c:ptCount val="3"/>
                <c:pt idx="0">
                  <c:v>500 kV</c:v>
                </c:pt>
                <c:pt idx="1">
                  <c:v>220 kV</c:v>
                </c:pt>
                <c:pt idx="2">
                  <c:v>138 kV</c:v>
                </c:pt>
              </c:strCache>
            </c:strRef>
          </c:cat>
          <c:val>
            <c:numRef>
              <c:f>'9.3 Transmisión'!$V$30:$W$30</c:f>
              <c:numCache>
                <c:formatCode>0%</c:formatCode>
                <c:ptCount val="2"/>
                <c:pt idx="0">
                  <c:v>0.59852489349818905</c:v>
                </c:pt>
                <c:pt idx="1">
                  <c:v>9.808440754777617E-2</c:v>
                </c:pt>
              </c:numCache>
            </c:numRef>
          </c:val>
        </c:ser>
        <c:ser>
          <c:idx val="2"/>
          <c:order val="2"/>
          <c:spPr>
            <a:gradFill rotWithShape="0">
              <a:gsLst>
                <a:gs pos="0">
                  <a:srgbClr val="99CC00">
                    <a:gamma/>
                    <a:shade val="46275"/>
                    <a:invGamma/>
                  </a:srgbClr>
                </a:gs>
                <a:gs pos="50000">
                  <a:srgbClr val="99CC00"/>
                </a:gs>
                <a:gs pos="100000">
                  <a:srgbClr val="99CC00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cat>
            <c:strRef>
              <c:f>'9.3 Transmisión'!$U$29:$W$29</c:f>
              <c:strCache>
                <c:ptCount val="3"/>
                <c:pt idx="0">
                  <c:v>500 kV</c:v>
                </c:pt>
                <c:pt idx="1">
                  <c:v>220 kV</c:v>
                </c:pt>
                <c:pt idx="2">
                  <c:v>138 kV</c:v>
                </c:pt>
              </c:strCache>
            </c:strRef>
          </c:cat>
          <c:val>
            <c:numRef>
              <c:f>'9.3 Transmisión'!$U$31:$W$31</c:f>
              <c:numCache>
                <c:formatCode>#,##0.00</c:formatCode>
                <c:ptCount val="3"/>
                <c:pt idx="0">
                  <c:v>2749.2</c:v>
                </c:pt>
                <c:pt idx="1">
                  <c:v>5423.5829999999996</c:v>
                </c:pt>
                <c:pt idx="2">
                  <c:v>888.80000000000007</c:v>
                </c:pt>
              </c:numCache>
            </c:numRef>
          </c:val>
        </c:ser>
        <c:ser>
          <c:idx val="3"/>
          <c:order val="3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'9.3 Transmisión'!$U$29:$W$29</c:f>
              <c:strCache>
                <c:ptCount val="3"/>
                <c:pt idx="0">
                  <c:v>500 kV</c:v>
                </c:pt>
                <c:pt idx="1">
                  <c:v>220 kV</c:v>
                </c:pt>
                <c:pt idx="2">
                  <c:v>138 kV</c:v>
                </c:pt>
              </c:strCache>
            </c:strRef>
          </c:cat>
          <c:val>
            <c:numRef>
              <c:f>'9.3 Transmisión'!$V$30:$W$30</c:f>
              <c:numCache>
                <c:formatCode>0%</c:formatCode>
                <c:ptCount val="2"/>
                <c:pt idx="0">
                  <c:v>0.59852489349818905</c:v>
                </c:pt>
                <c:pt idx="1">
                  <c:v>9.808440754777617E-2</c:v>
                </c:pt>
              </c:numCache>
            </c:numRef>
          </c:val>
        </c:ser>
        <c:ser>
          <c:idx val="4"/>
          <c:order val="4"/>
          <c:spPr>
            <a:gradFill rotWithShape="0">
              <a:gsLst>
                <a:gs pos="0">
                  <a:srgbClr val="99CC00">
                    <a:gamma/>
                    <a:shade val="46275"/>
                    <a:invGamma/>
                  </a:srgbClr>
                </a:gs>
                <a:gs pos="50000">
                  <a:srgbClr val="99CC00"/>
                </a:gs>
                <a:gs pos="100000">
                  <a:srgbClr val="99CC00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cat>
            <c:strRef>
              <c:f>'9.3 Transmisión'!$U$29:$W$29</c:f>
              <c:strCache>
                <c:ptCount val="3"/>
                <c:pt idx="0">
                  <c:v>500 kV</c:v>
                </c:pt>
                <c:pt idx="1">
                  <c:v>220 kV</c:v>
                </c:pt>
                <c:pt idx="2">
                  <c:v>138 kV</c:v>
                </c:pt>
              </c:strCache>
            </c:strRef>
          </c:cat>
          <c:val>
            <c:numRef>
              <c:f>'9.3 Transmisión'!$U$31:$W$31</c:f>
              <c:numCache>
                <c:formatCode>#,##0.00</c:formatCode>
                <c:ptCount val="3"/>
                <c:pt idx="0">
                  <c:v>2749.2</c:v>
                </c:pt>
                <c:pt idx="1">
                  <c:v>5423.5829999999996</c:v>
                </c:pt>
                <c:pt idx="2">
                  <c:v>888.80000000000007</c:v>
                </c:pt>
              </c:numCache>
            </c:numRef>
          </c:val>
        </c:ser>
        <c:ser>
          <c:idx val="5"/>
          <c:order val="5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'9.3 Transmisión'!$U$29:$W$29</c:f>
              <c:strCache>
                <c:ptCount val="3"/>
                <c:pt idx="0">
                  <c:v>500 kV</c:v>
                </c:pt>
                <c:pt idx="1">
                  <c:v>220 kV</c:v>
                </c:pt>
                <c:pt idx="2">
                  <c:v>138 kV</c:v>
                </c:pt>
              </c:strCache>
            </c:strRef>
          </c:cat>
          <c:val>
            <c:numRef>
              <c:f>'9.3 Transmisión'!$V$30:$W$30</c:f>
              <c:numCache>
                <c:formatCode>0%</c:formatCode>
                <c:ptCount val="2"/>
                <c:pt idx="0">
                  <c:v>0.59852489349818905</c:v>
                </c:pt>
                <c:pt idx="1">
                  <c:v>9.808440754777617E-2</c:v>
                </c:pt>
              </c:numCache>
            </c:numRef>
          </c:val>
        </c:ser>
        <c:ser>
          <c:idx val="6"/>
          <c:order val="6"/>
          <c:spPr>
            <a:solidFill>
              <a:schemeClr val="accent1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'9.3 Transmisión'!$U$29:$W$29</c:f>
              <c:strCache>
                <c:ptCount val="3"/>
                <c:pt idx="0">
                  <c:v>500 kV</c:v>
                </c:pt>
                <c:pt idx="1">
                  <c:v>220 kV</c:v>
                </c:pt>
                <c:pt idx="2">
                  <c:v>138 kV</c:v>
                </c:pt>
              </c:strCache>
            </c:strRef>
          </c:cat>
          <c:val>
            <c:numRef>
              <c:f>'9.3 Transmisión'!$U$31:$W$31</c:f>
              <c:numCache>
                <c:formatCode>#,##0.00</c:formatCode>
                <c:ptCount val="3"/>
                <c:pt idx="0">
                  <c:v>2749.2</c:v>
                </c:pt>
                <c:pt idx="1">
                  <c:v>5423.5829999999996</c:v>
                </c:pt>
                <c:pt idx="2">
                  <c:v>888.80000000000007</c:v>
                </c:pt>
              </c:numCache>
            </c:numRef>
          </c:val>
        </c:ser>
        <c:ser>
          <c:idx val="7"/>
          <c:order val="7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'9.3 Transmisión'!$U$29:$W$29</c:f>
              <c:strCache>
                <c:ptCount val="3"/>
                <c:pt idx="0">
                  <c:v>500 kV</c:v>
                </c:pt>
                <c:pt idx="1">
                  <c:v>220 kV</c:v>
                </c:pt>
                <c:pt idx="2">
                  <c:v>138 kV</c:v>
                </c:pt>
              </c:strCache>
            </c:strRef>
          </c:cat>
          <c:val>
            <c:numRef>
              <c:f>'9.3 Transmisión'!$V$30:$W$30</c:f>
              <c:numCache>
                <c:formatCode>0%</c:formatCode>
                <c:ptCount val="2"/>
                <c:pt idx="0">
                  <c:v>0.59852489349818905</c:v>
                </c:pt>
                <c:pt idx="1">
                  <c:v>9.808440754777617E-2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3009408"/>
        <c:axId val="113010944"/>
      </c:barChart>
      <c:catAx>
        <c:axId val="113009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130109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301094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km</a:t>
                </a:r>
              </a:p>
            </c:rich>
          </c:tx>
          <c:layout>
            <c:manualLayout>
              <c:xMode val="edge"/>
              <c:yMode val="edge"/>
              <c:x val="0.14384529776498448"/>
              <c:y val="0.54913398598897756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113009408"/>
        <c:crosses val="autoZero"/>
        <c:crossBetween val="between"/>
      </c:valAx>
      <c:spPr>
        <a:noFill/>
        <a:ln w="3175">
          <a:solidFill>
            <a:srgbClr val="C0C0C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t>PARTICIPACIÓN POR EMPRESA TRANSMISORA 2001</a:t>
            </a:r>
          </a:p>
        </c:rich>
      </c:tx>
      <c:overlay val="0"/>
      <c:spPr>
        <a:solidFill>
          <a:srgbClr val="333399"/>
        </a:solidFill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</c:dPt>
          <c:dLbls>
            <c:dLbl>
              <c:idx val="0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OTROS
60%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5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39</xdr:row>
      <xdr:rowOff>104775</xdr:rowOff>
    </xdr:from>
    <xdr:to>
      <xdr:col>9</xdr:col>
      <xdr:colOff>666750</xdr:colOff>
      <xdr:row>64</xdr:row>
      <xdr:rowOff>104775</xdr:rowOff>
    </xdr:to>
    <xdr:graphicFrame macro="">
      <xdr:nvGraphicFramePr>
        <xdr:cNvPr id="690090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161925</xdr:colOff>
      <xdr:row>18</xdr:row>
      <xdr:rowOff>28575</xdr:rowOff>
    </xdr:from>
    <xdr:to>
      <xdr:col>9</xdr:col>
      <xdr:colOff>828675</xdr:colOff>
      <xdr:row>37</xdr:row>
      <xdr:rowOff>95250</xdr:rowOff>
    </xdr:to>
    <xdr:graphicFrame macro="">
      <xdr:nvGraphicFramePr>
        <xdr:cNvPr id="69009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704850</xdr:colOff>
      <xdr:row>22</xdr:row>
      <xdr:rowOff>85726</xdr:rowOff>
    </xdr:from>
    <xdr:to>
      <xdr:col>3</xdr:col>
      <xdr:colOff>590550</xdr:colOff>
      <xdr:row>24</xdr:row>
      <xdr:rowOff>9526</xdr:rowOff>
    </xdr:to>
    <xdr:sp macro="" textlink="">
      <xdr:nvSpPr>
        <xdr:cNvPr id="16388" name="Text Box 4"/>
        <xdr:cNvSpPr txBox="1">
          <a:spLocks noChangeArrowheads="1"/>
        </xdr:cNvSpPr>
      </xdr:nvSpPr>
      <xdr:spPr bwMode="auto">
        <a:xfrm>
          <a:off x="704850" y="4533901"/>
          <a:ext cx="2171700" cy="247650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ctr" upright="1"/>
        <a:lstStyle/>
        <a:p>
          <a:pPr algn="ctr" rtl="0">
            <a:defRPr sz="1000"/>
          </a:pPr>
          <a:r>
            <a:rPr lang="es-PE" sz="1000" b="1" i="0" u="none" strike="noStrike" baseline="0">
              <a:solidFill>
                <a:schemeClr val="tx1"/>
              </a:solidFill>
              <a:latin typeface="Arial"/>
              <a:cs typeface="Arial"/>
            </a:rPr>
            <a:t>TOTAL : US$  7 414,08 Millones</a:t>
          </a:r>
          <a:endParaRPr lang="es-PE" sz="8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457200</xdr:colOff>
      <xdr:row>21</xdr:row>
      <xdr:rowOff>104775</xdr:rowOff>
    </xdr:from>
    <xdr:to>
      <xdr:col>9</xdr:col>
      <xdr:colOff>561975</xdr:colOff>
      <xdr:row>36</xdr:row>
      <xdr:rowOff>133350</xdr:rowOff>
    </xdr:to>
    <xdr:graphicFrame macro="">
      <xdr:nvGraphicFramePr>
        <xdr:cNvPr id="690091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85</xdr:row>
      <xdr:rowOff>123825</xdr:rowOff>
    </xdr:from>
    <xdr:to>
      <xdr:col>8</xdr:col>
      <xdr:colOff>361950</xdr:colOff>
      <xdr:row>101</xdr:row>
      <xdr:rowOff>142875</xdr:rowOff>
    </xdr:to>
    <xdr:graphicFrame macro="">
      <xdr:nvGraphicFramePr>
        <xdr:cNvPr id="663198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3314700</xdr:colOff>
      <xdr:row>88</xdr:row>
      <xdr:rowOff>95250</xdr:rowOff>
    </xdr:from>
    <xdr:to>
      <xdr:col>8</xdr:col>
      <xdr:colOff>161925</xdr:colOff>
      <xdr:row>101</xdr:row>
      <xdr:rowOff>38100</xdr:rowOff>
    </xdr:to>
    <xdr:graphicFrame macro="">
      <xdr:nvGraphicFramePr>
        <xdr:cNvPr id="663198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609600</xdr:colOff>
      <xdr:row>89</xdr:row>
      <xdr:rowOff>85725</xdr:rowOff>
    </xdr:from>
    <xdr:to>
      <xdr:col>2</xdr:col>
      <xdr:colOff>2409825</xdr:colOff>
      <xdr:row>90</xdr:row>
      <xdr:rowOff>152400</xdr:rowOff>
    </xdr:to>
    <xdr:sp macro="" textlink="">
      <xdr:nvSpPr>
        <xdr:cNvPr id="10383" name="Text Box 21"/>
        <xdr:cNvSpPr txBox="1">
          <a:spLocks noChangeArrowheads="1"/>
        </xdr:cNvSpPr>
      </xdr:nvSpPr>
      <xdr:spPr bwMode="auto">
        <a:xfrm>
          <a:off x="1219200" y="11487150"/>
          <a:ext cx="1800225" cy="2381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/>
        <a:lstStyle/>
        <a:p>
          <a:pPr algn="ctr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TOTAL: 13 310 MW</a:t>
          </a:r>
          <a:endParaRPr lang="es-PE"/>
        </a:p>
      </xdr:txBody>
    </xdr:sp>
    <xdr:clientData/>
  </xdr:twoCellAnchor>
  <xdr:twoCellAnchor>
    <xdr:from>
      <xdr:col>11</xdr:col>
      <xdr:colOff>123825</xdr:colOff>
      <xdr:row>85</xdr:row>
      <xdr:rowOff>123825</xdr:rowOff>
    </xdr:from>
    <xdr:to>
      <xdr:col>23</xdr:col>
      <xdr:colOff>914400</xdr:colOff>
      <xdr:row>101</xdr:row>
      <xdr:rowOff>142875</xdr:rowOff>
    </xdr:to>
    <xdr:graphicFrame macro="">
      <xdr:nvGraphicFramePr>
        <xdr:cNvPr id="663199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561975</xdr:colOff>
      <xdr:row>88</xdr:row>
      <xdr:rowOff>133350</xdr:rowOff>
    </xdr:from>
    <xdr:to>
      <xdr:col>23</xdr:col>
      <xdr:colOff>885825</xdr:colOff>
      <xdr:row>101</xdr:row>
      <xdr:rowOff>95250</xdr:rowOff>
    </xdr:to>
    <xdr:graphicFrame macro="">
      <xdr:nvGraphicFramePr>
        <xdr:cNvPr id="6631991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261827</xdr:colOff>
      <xdr:row>96</xdr:row>
      <xdr:rowOff>41900</xdr:rowOff>
    </xdr:from>
    <xdr:to>
      <xdr:col>6</xdr:col>
      <xdr:colOff>615080</xdr:colOff>
      <xdr:row>97</xdr:row>
      <xdr:rowOff>70474</xdr:rowOff>
    </xdr:to>
    <xdr:sp macro="" textlink="">
      <xdr:nvSpPr>
        <xdr:cNvPr id="7" name="Text Box 23"/>
        <xdr:cNvSpPr txBox="1">
          <a:spLocks noChangeArrowheads="1"/>
        </xdr:cNvSpPr>
      </xdr:nvSpPr>
      <xdr:spPr bwMode="auto">
        <a:xfrm>
          <a:off x="6672152" y="20701625"/>
          <a:ext cx="353253" cy="190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18288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6</xdr:col>
      <xdr:colOff>111546</xdr:colOff>
      <xdr:row>96</xdr:row>
      <xdr:rowOff>127261</xdr:rowOff>
    </xdr:from>
    <xdr:to>
      <xdr:col>6</xdr:col>
      <xdr:colOff>384653</xdr:colOff>
      <xdr:row>97</xdr:row>
      <xdr:rowOff>155836</xdr:rowOff>
    </xdr:to>
    <xdr:sp macro="" textlink="">
      <xdr:nvSpPr>
        <xdr:cNvPr id="8" name="Text Box 23"/>
        <xdr:cNvSpPr txBox="1">
          <a:spLocks noChangeArrowheads="1"/>
        </xdr:cNvSpPr>
      </xdr:nvSpPr>
      <xdr:spPr bwMode="auto">
        <a:xfrm>
          <a:off x="6521871" y="20786986"/>
          <a:ext cx="273107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18288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0%</a:t>
          </a:r>
        </a:p>
      </xdr:txBody>
    </xdr:sp>
    <xdr:clientData/>
  </xdr:twoCellAnchor>
  <xdr:twoCellAnchor>
    <xdr:from>
      <xdr:col>21</xdr:col>
      <xdr:colOff>244336</xdr:colOff>
      <xdr:row>96</xdr:row>
      <xdr:rowOff>142876</xdr:rowOff>
    </xdr:from>
    <xdr:to>
      <xdr:col>21</xdr:col>
      <xdr:colOff>423677</xdr:colOff>
      <xdr:row>97</xdr:row>
      <xdr:rowOff>133345</xdr:rowOff>
    </xdr:to>
    <xdr:sp macro="" textlink="">
      <xdr:nvSpPr>
        <xdr:cNvPr id="10" name="Text Box 23"/>
        <xdr:cNvSpPr txBox="1">
          <a:spLocks noChangeArrowheads="1"/>
        </xdr:cNvSpPr>
      </xdr:nvSpPr>
      <xdr:spPr bwMode="auto">
        <a:xfrm>
          <a:off x="16105532" y="17900789"/>
          <a:ext cx="179341" cy="1561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18288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0%</a:t>
          </a:r>
        </a:p>
      </xdr:txBody>
    </xdr:sp>
    <xdr:clientData/>
  </xdr:twoCellAnchor>
  <xdr:twoCellAnchor>
    <xdr:from>
      <xdr:col>21</xdr:col>
      <xdr:colOff>429453</xdr:colOff>
      <xdr:row>96</xdr:row>
      <xdr:rowOff>117613</xdr:rowOff>
    </xdr:from>
    <xdr:to>
      <xdr:col>21</xdr:col>
      <xdr:colOff>788918</xdr:colOff>
      <xdr:row>97</xdr:row>
      <xdr:rowOff>89038</xdr:rowOff>
    </xdr:to>
    <xdr:sp macro="" textlink="">
      <xdr:nvSpPr>
        <xdr:cNvPr id="11" name="Text Box 23"/>
        <xdr:cNvSpPr txBox="1">
          <a:spLocks noChangeArrowheads="1"/>
        </xdr:cNvSpPr>
      </xdr:nvSpPr>
      <xdr:spPr bwMode="auto">
        <a:xfrm>
          <a:off x="16290649" y="17875526"/>
          <a:ext cx="359465" cy="1370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18288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123874</xdr:colOff>
      <xdr:row>95</xdr:row>
      <xdr:rowOff>136420</xdr:rowOff>
    </xdr:from>
    <xdr:to>
      <xdr:col>7</xdr:col>
      <xdr:colOff>475179</xdr:colOff>
      <xdr:row>97</xdr:row>
      <xdr:rowOff>8112</xdr:rowOff>
    </xdr:to>
    <xdr:sp macro="" textlink="">
      <xdr:nvSpPr>
        <xdr:cNvPr id="12" name="Text Box 23"/>
        <xdr:cNvSpPr txBox="1">
          <a:spLocks noChangeArrowheads="1"/>
        </xdr:cNvSpPr>
      </xdr:nvSpPr>
      <xdr:spPr bwMode="auto">
        <a:xfrm>
          <a:off x="7194786" y="20822479"/>
          <a:ext cx="351305" cy="1854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18288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6</xdr:col>
      <xdr:colOff>603120</xdr:colOff>
      <xdr:row>96</xdr:row>
      <xdr:rowOff>97760</xdr:rowOff>
    </xdr:from>
    <xdr:to>
      <xdr:col>7</xdr:col>
      <xdr:colOff>141998</xdr:colOff>
      <xdr:row>97</xdr:row>
      <xdr:rowOff>126335</xdr:rowOff>
    </xdr:to>
    <xdr:sp macro="" textlink="">
      <xdr:nvSpPr>
        <xdr:cNvPr id="13" name="Text Box 23"/>
        <xdr:cNvSpPr txBox="1">
          <a:spLocks noChangeArrowheads="1"/>
        </xdr:cNvSpPr>
      </xdr:nvSpPr>
      <xdr:spPr bwMode="auto">
        <a:xfrm>
          <a:off x="7013445" y="20757485"/>
          <a:ext cx="196103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18288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0%</a:t>
          </a:r>
        </a:p>
      </xdr:txBody>
    </xdr:sp>
    <xdr:clientData/>
  </xdr:twoCellAnchor>
  <xdr:twoCellAnchor>
    <xdr:from>
      <xdr:col>22</xdr:col>
      <xdr:colOff>209135</xdr:colOff>
      <xdr:row>96</xdr:row>
      <xdr:rowOff>87796</xdr:rowOff>
    </xdr:from>
    <xdr:to>
      <xdr:col>22</xdr:col>
      <xdr:colOff>568600</xdr:colOff>
      <xdr:row>97</xdr:row>
      <xdr:rowOff>59221</xdr:rowOff>
    </xdr:to>
    <xdr:sp macro="" textlink="">
      <xdr:nvSpPr>
        <xdr:cNvPr id="14" name="Text Box 23"/>
        <xdr:cNvSpPr txBox="1">
          <a:spLocks noChangeArrowheads="1"/>
        </xdr:cNvSpPr>
      </xdr:nvSpPr>
      <xdr:spPr bwMode="auto">
        <a:xfrm>
          <a:off x="16956570" y="17845709"/>
          <a:ext cx="359465" cy="1370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18288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22</xdr:col>
      <xdr:colOff>13665</xdr:colOff>
      <xdr:row>96</xdr:row>
      <xdr:rowOff>107675</xdr:rowOff>
    </xdr:from>
    <xdr:to>
      <xdr:col>22</xdr:col>
      <xdr:colOff>373130</xdr:colOff>
      <xdr:row>97</xdr:row>
      <xdr:rowOff>79100</xdr:rowOff>
    </xdr:to>
    <xdr:sp macro="" textlink="">
      <xdr:nvSpPr>
        <xdr:cNvPr id="15" name="Text Box 23"/>
        <xdr:cNvSpPr txBox="1">
          <a:spLocks noChangeArrowheads="1"/>
        </xdr:cNvSpPr>
      </xdr:nvSpPr>
      <xdr:spPr bwMode="auto">
        <a:xfrm>
          <a:off x="16761100" y="17865588"/>
          <a:ext cx="359465" cy="13707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18288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0%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0.48424</cdr:x>
      <cdr:y>0.61449</cdr:y>
    </cdr:from>
    <cdr:to>
      <cdr:x>0.56307</cdr:x>
      <cdr:y>0.67391</cdr:y>
    </cdr:to>
    <cdr:sp macro="" textlink="">
      <cdr:nvSpPr>
        <cdr:cNvPr id="122885" name="Text Box 2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30150" y="1275949"/>
          <a:ext cx="314211" cy="1233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3%</a:t>
          </a:r>
        </a:p>
      </cdr:txBody>
    </cdr:sp>
  </cdr:relSizeAnchor>
  <cdr:relSizeAnchor xmlns:cdr="http://schemas.openxmlformats.org/drawingml/2006/chartDrawing">
    <cdr:from>
      <cdr:x>0.35345</cdr:x>
      <cdr:y>0.39876</cdr:y>
    </cdr:from>
    <cdr:to>
      <cdr:x>0.44078</cdr:x>
      <cdr:y>0.47153</cdr:y>
    </cdr:to>
    <cdr:sp macro="" textlink="">
      <cdr:nvSpPr>
        <cdr:cNvPr id="122886" name="Text Box 2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08847" y="828011"/>
          <a:ext cx="348091" cy="1511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31%</a:t>
          </a:r>
        </a:p>
      </cdr:txBody>
    </cdr:sp>
  </cdr:relSizeAnchor>
  <cdr:relSizeAnchor xmlns:cdr="http://schemas.openxmlformats.org/drawingml/2006/chartDrawing">
    <cdr:from>
      <cdr:x>0.40738</cdr:x>
      <cdr:y>0.11214</cdr:y>
    </cdr:from>
    <cdr:to>
      <cdr:x>0.48794</cdr:x>
      <cdr:y>0.18467</cdr:y>
    </cdr:to>
    <cdr:sp macro="" textlink="">
      <cdr:nvSpPr>
        <cdr:cNvPr id="122887" name="Text Box 2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23782" y="232843"/>
          <a:ext cx="321107" cy="1506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69%</a:t>
          </a:r>
        </a:p>
      </cdr:txBody>
    </cdr:sp>
  </cdr:relSizeAnchor>
  <cdr:relSizeAnchor xmlns:cdr="http://schemas.openxmlformats.org/drawingml/2006/chartDrawing">
    <cdr:from>
      <cdr:x>0.53922</cdr:x>
      <cdr:y>0.01699</cdr:y>
    </cdr:from>
    <cdr:to>
      <cdr:x>0.62318</cdr:x>
      <cdr:y>0.08976</cdr:y>
    </cdr:to>
    <cdr:sp macro="" textlink="">
      <cdr:nvSpPr>
        <cdr:cNvPr id="122888" name="Text Box 2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49307" y="35279"/>
          <a:ext cx="334658" cy="1511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97%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0.05408</cdr:x>
      <cdr:y>0.27923</cdr:y>
    </cdr:from>
    <cdr:to>
      <cdr:x>0.36825</cdr:x>
      <cdr:y>0.40612</cdr:y>
    </cdr:to>
    <cdr:sp macro="" textlink="">
      <cdr:nvSpPr>
        <cdr:cNvPr id="184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1993" y="1111743"/>
          <a:ext cx="2974515" cy="5052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975" b="1" i="0" u="none" strike="noStrike" baseline="0">
              <a:solidFill>
                <a:srgbClr val="000000"/>
              </a:solidFill>
              <a:latin typeface="Arial"/>
              <a:cs typeface="Arial"/>
            </a:rPr>
            <a:t>TOTAL: 51 330 GWh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0.43112</cdr:x>
      <cdr:y>0.60929</cdr:y>
    </cdr:from>
    <cdr:to>
      <cdr:x>0.47821</cdr:x>
      <cdr:y>0.68283</cdr:y>
    </cdr:to>
    <cdr:sp macro="" textlink="">
      <cdr:nvSpPr>
        <cdr:cNvPr id="120835" name="Text Box 2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53564" y="1304019"/>
          <a:ext cx="235226" cy="1573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3%</a:t>
          </a:r>
        </a:p>
      </cdr:txBody>
    </cdr:sp>
  </cdr:relSizeAnchor>
  <cdr:relSizeAnchor xmlns:cdr="http://schemas.openxmlformats.org/drawingml/2006/chartDrawing">
    <cdr:from>
      <cdr:x>0.46667</cdr:x>
      <cdr:y>0.03256</cdr:y>
    </cdr:from>
    <cdr:to>
      <cdr:x>0.53786</cdr:x>
      <cdr:y>0.10558</cdr:y>
    </cdr:to>
    <cdr:sp macro="" textlink="">
      <cdr:nvSpPr>
        <cdr:cNvPr id="120836" name="Text Box 2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31138" y="69688"/>
          <a:ext cx="355611" cy="1562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97%</a:t>
          </a:r>
        </a:p>
        <a:p xmlns:a="http://schemas.openxmlformats.org/drawingml/2006/main"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0.3355</cdr:x>
      <cdr:y>0.14279</cdr:y>
    </cdr:from>
    <cdr:to>
      <cdr:x>0.43572</cdr:x>
      <cdr:y>0.20655</cdr:y>
    </cdr:to>
    <cdr:sp macro="" textlink="">
      <cdr:nvSpPr>
        <cdr:cNvPr id="120839" name="Text Box 2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75901" y="305603"/>
          <a:ext cx="500623" cy="1364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58%</a:t>
          </a:r>
        </a:p>
      </cdr:txBody>
    </cdr:sp>
  </cdr:relSizeAnchor>
  <cdr:relSizeAnchor xmlns:cdr="http://schemas.openxmlformats.org/drawingml/2006/chartDrawing">
    <cdr:from>
      <cdr:x>0.28237</cdr:x>
      <cdr:y>0.27544</cdr:y>
    </cdr:from>
    <cdr:to>
      <cdr:x>0.35841</cdr:x>
      <cdr:y>0.34846</cdr:y>
    </cdr:to>
    <cdr:sp macro="" textlink="">
      <cdr:nvSpPr>
        <cdr:cNvPr id="120840" name="Text Box 2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10485" y="589503"/>
          <a:ext cx="379838" cy="156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42%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1162050</xdr:colOff>
      <xdr:row>32</xdr:row>
      <xdr:rowOff>123825</xdr:rowOff>
    </xdr:from>
    <xdr:to>
      <xdr:col>11</xdr:col>
      <xdr:colOff>514350</xdr:colOff>
      <xdr:row>56</xdr:row>
      <xdr:rowOff>152400</xdr:rowOff>
    </xdr:to>
    <xdr:graphicFrame macro="">
      <xdr:nvGraphicFramePr>
        <xdr:cNvPr id="64330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649380</xdr:colOff>
      <xdr:row>36</xdr:row>
      <xdr:rowOff>103094</xdr:rowOff>
    </xdr:from>
    <xdr:to>
      <xdr:col>7</xdr:col>
      <xdr:colOff>754155</xdr:colOff>
      <xdr:row>38</xdr:row>
      <xdr:rowOff>26894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5736851" y="6064623"/>
          <a:ext cx="1539128" cy="23756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100" b="1" i="0" strike="noStrike">
              <a:solidFill>
                <a:srgbClr val="000000"/>
              </a:solidFill>
              <a:latin typeface="Arial"/>
              <a:cs typeface="Arial"/>
            </a:rPr>
            <a:t>TOTAL: 11 010 km.</a:t>
          </a:r>
        </a:p>
      </xdr:txBody>
    </xdr:sp>
    <xdr:clientData/>
  </xdr:twoCellAnchor>
  <xdr:twoCellAnchor>
    <xdr:from>
      <xdr:col>51</xdr:col>
      <xdr:colOff>247650</xdr:colOff>
      <xdr:row>0</xdr:row>
      <xdr:rowOff>0</xdr:rowOff>
    </xdr:from>
    <xdr:to>
      <xdr:col>60</xdr:col>
      <xdr:colOff>485775</xdr:colOff>
      <xdr:row>0</xdr:row>
      <xdr:rowOff>0</xdr:rowOff>
    </xdr:to>
    <xdr:graphicFrame macro="">
      <xdr:nvGraphicFramePr>
        <xdr:cNvPr id="6433091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1143000</xdr:colOff>
      <xdr:row>61</xdr:row>
      <xdr:rowOff>104775</xdr:rowOff>
    </xdr:from>
    <xdr:to>
      <xdr:col>11</xdr:col>
      <xdr:colOff>552450</xdr:colOff>
      <xdr:row>89</xdr:row>
      <xdr:rowOff>9525</xdr:rowOff>
    </xdr:to>
    <xdr:graphicFrame macro="">
      <xdr:nvGraphicFramePr>
        <xdr:cNvPr id="643309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254755</xdr:colOff>
      <xdr:row>49</xdr:row>
      <xdr:rowOff>151</xdr:rowOff>
    </xdr:from>
    <xdr:to>
      <xdr:col>5</xdr:col>
      <xdr:colOff>63500</xdr:colOff>
      <xdr:row>50</xdr:row>
      <xdr:rowOff>130325</xdr:rowOff>
    </xdr:to>
    <xdr:sp macro="" textlink="">
      <xdr:nvSpPr>
        <xdr:cNvPr id="2" name="1 CuadroTexto"/>
        <xdr:cNvSpPr txBox="1"/>
      </xdr:nvSpPr>
      <xdr:spPr>
        <a:xfrm>
          <a:off x="4816172" y="10022568"/>
          <a:ext cx="528411" cy="2889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E" sz="1200" b="1">
              <a:latin typeface="Arial" pitchFamily="34" charset="0"/>
              <a:cs typeface="Arial" pitchFamily="34" charset="0"/>
            </a:rPr>
            <a:t>30%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47</xdr:row>
      <xdr:rowOff>142875</xdr:rowOff>
    </xdr:from>
    <xdr:to>
      <xdr:col>5</xdr:col>
      <xdr:colOff>409575</xdr:colOff>
      <xdr:row>70</xdr:row>
      <xdr:rowOff>76200</xdr:rowOff>
    </xdr:to>
    <xdr:graphicFrame macro="">
      <xdr:nvGraphicFramePr>
        <xdr:cNvPr id="680772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2914650</xdr:colOff>
      <xdr:row>51</xdr:row>
      <xdr:rowOff>104775</xdr:rowOff>
    </xdr:from>
    <xdr:to>
      <xdr:col>5</xdr:col>
      <xdr:colOff>133350</xdr:colOff>
      <xdr:row>69</xdr:row>
      <xdr:rowOff>85725</xdr:rowOff>
    </xdr:to>
    <xdr:graphicFrame macro="">
      <xdr:nvGraphicFramePr>
        <xdr:cNvPr id="680772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257175</xdr:colOff>
      <xdr:row>47</xdr:row>
      <xdr:rowOff>142875</xdr:rowOff>
    </xdr:from>
    <xdr:to>
      <xdr:col>15</xdr:col>
      <xdr:colOff>371475</xdr:colOff>
      <xdr:row>70</xdr:row>
      <xdr:rowOff>47625</xdr:rowOff>
    </xdr:to>
    <xdr:graphicFrame macro="">
      <xdr:nvGraphicFramePr>
        <xdr:cNvPr id="680772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485775</xdr:colOff>
      <xdr:row>51</xdr:row>
      <xdr:rowOff>104775</xdr:rowOff>
    </xdr:from>
    <xdr:to>
      <xdr:col>14</xdr:col>
      <xdr:colOff>1247775</xdr:colOff>
      <xdr:row>69</xdr:row>
      <xdr:rowOff>9525</xdr:rowOff>
    </xdr:to>
    <xdr:graphicFrame macro="">
      <xdr:nvGraphicFramePr>
        <xdr:cNvPr id="680772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0.07627</cdr:x>
      <cdr:y>0.25784</cdr:y>
    </cdr:from>
    <cdr:to>
      <cdr:x>0.32351</cdr:x>
      <cdr:y>0.37648</cdr:y>
    </cdr:to>
    <cdr:sp macro="" textlink="">
      <cdr:nvSpPr>
        <cdr:cNvPr id="604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5318" y="986668"/>
          <a:ext cx="2091765" cy="453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TOTAL: 7 375 864</a:t>
          </a:r>
        </a:p>
        <a:p xmlns:a="http://schemas.openxmlformats.org/drawingml/2006/main"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clientes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0.15947</cdr:x>
      <cdr:y>0.26948</cdr:y>
    </cdr:from>
    <cdr:to>
      <cdr:x>0.43583</cdr:x>
      <cdr:y>0.3333</cdr:y>
    </cdr:to>
    <cdr:sp macro="" textlink="">
      <cdr:nvSpPr>
        <cdr:cNvPr id="204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47094" y="1113685"/>
          <a:ext cx="2188075" cy="2376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1125" b="1" i="0" u="none" strike="noStrike" baseline="0">
              <a:solidFill>
                <a:srgbClr val="000000"/>
              </a:solidFill>
              <a:latin typeface="Arial"/>
              <a:cs typeface="Arial"/>
            </a:rPr>
            <a:t>TOTAL: 22 073,9 GWh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liveti/Std98/BOLETIN/P_INST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_DEPA"/>
      <sheetName val="CDRO-1"/>
      <sheetName val="RES"/>
    </sheetNames>
    <sheetDataSet>
      <sheetData sheetId="0"/>
      <sheetData sheetId="1"/>
      <sheetData sheetId="2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Capitulo%209%20Participacion%20de%20empresas%202018.xls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Quispe Mena Miguel Angel" refreshedDate="43732.479724305558" createdVersion="1" refreshedVersion="4" recordCount="113" upgradeOnRefresh="1">
  <cacheSource type="worksheet">
    <worksheetSource ref="A1:Q114" sheet="data" r:id="rId2"/>
  </cacheSource>
  <cacheFields count="17">
    <cacheField name="DESCRIPCION (APORTES)" numFmtId="0">
      <sharedItems containsBlank="1"/>
    </cacheField>
    <cacheField name="DESCRIPCION (DGE)" numFmtId="0">
      <sharedItems containsBlank="1" count="105">
        <s v="Agro Industrial Paramonga S.A.A."/>
        <s v="Agroaurora S.A.C."/>
        <s v="Aguas y Energía Perú S.A."/>
        <s v="Asociación Santa Lucia de Chacas"/>
        <s v="Bioenergía del Chira S.A."/>
        <s v="Central Hidroeléctrica de Langui S.A."/>
        <s v="Centrales Santa Rosa S.A.C."/>
        <s v="Chinango S.A.C"/>
        <s v="Cía Hidroeléctrica San Hilarión S.A.C."/>
        <s v="Compañia Eléctrica El Platanal S.A."/>
        <s v="Compañia Hidroeléctrica Tingo S.A."/>
        <s v="Duke Energy Egenor S en C por A "/>
        <s v="E.A.W. Muller S.A."/>
        <s v="Eléctrica Santa Rosa S.A.C."/>
        <s v="Eléctrica Yanapampa S.A.C."/>
        <s v="Electroperú S. A."/>
        <s v="Hidrandina S.A."/>
        <s v="Empresa Concesionaria Energía Limpia S.A.C."/>
        <s v="Empresa de Generación Eléctrica Canchayllo S.A.C."/>
        <s v="Empresa de Generación Eléctrica Junín S.A.C."/>
        <s v="Electronoroeste S.A."/>
        <s v="Empresa de Generación Eléctrica Rio Baños S.A.C."/>
        <s v="Electrocentro S.A."/>
        <s v="Empresa de Generación Huallaga S.A."/>
        <s v="Electro Oriente S.A."/>
        <s v="Empresa de Generación Huanza S.A."/>
        <s v="Empresa Eléctrica Agua Azul S.A."/>
        <s v="Empresa Eléctrica Rio Doble S.A."/>
        <s v="Enel Generación Perú S.A.A."/>
        <s v="Enel Generación Piura S.A."/>
        <s v="ENEL Green Power Perú S.A. "/>
        <s v="Energía Eólica S.A."/>
        <s v="ENGIE EnergÍa Perú S.A."/>
        <s v="Fénix Power Perú S.A."/>
        <s v="Generadora de Energía del Perú S.A."/>
        <s v="Genrent del Peru S.A.C."/>
        <s v="GTS Majes S.A.C."/>
        <s v="GTS Repartición S.A.C."/>
        <s v="Hidrocañete S.A."/>
        <s v="Hidroeléctrica Huanchor S.A.C."/>
        <s v="Hidroeléctrica Marañon S.R.L. "/>
        <s v="Hidroeléctrica Santa Cruz S.A.C."/>
        <s v="Huaura Power Group S.A. "/>
        <s v="Infraestructuras y Energías del Perú S.A.C. "/>
        <s v="Kallpa Generación S.A."/>
        <s v="Maja Energía S.A.C."/>
        <s v="Moquegua FV S.A.C."/>
        <s v="Orazul Energy Egenor S en C por A. "/>
        <s v="Orazul Energy Perú S.A. "/>
        <s v="Panamericana Solar S.A.C."/>
        <s v="Parque Eolico Marcona S.A.C."/>
        <s v="Parque Eolico Tres Hermanas S.A.C."/>
        <s v="Petramas S.A.C. "/>
        <s v="Planta de Reserva Fría de Generación Éten S.A."/>
        <s v="Samay I S.A."/>
        <s v="SDE Piura S.A.C."/>
        <s v="SDF Energía S.A.C."/>
        <s v="Shougang Generación Eléctrica S.A.A."/>
        <s v="Sindicato Energético S.A."/>
        <s v="Statkraft Perú S.A."/>
        <s v="Tacna Solar S.A.C."/>
        <s v="Termochilca S.A."/>
        <s v="Termoselva S.R.L."/>
        <s v="Egepsa S.A."/>
        <s v="Sociedad Eléctrica del Sur Oeste S.A."/>
        <s v="Consorcio Eléctrico de Villacurí S.A.C."/>
        <s v="Electro Dunas S.A.A."/>
        <s v="Electro Pangoa S.A."/>
        <s v="Electro Sur Este S.A.A."/>
        <s v="Empresa Municipal de Servicio Eléctrico de Tocache S.A."/>
        <s v="Electronorte S.A."/>
        <s v="Electro Puno S.A.A."/>
        <s v="Emp. de Generación Eléctrica de Arequipa S. A."/>
        <s v="Electrosur S.A."/>
        <s v="Empresa de Servicios Eléctricos Municipales de Paramonga S.A."/>
        <s v="Empresa de Distribución y Comercialización de Electricidad San Ramon S.A."/>
        <s v="Empresa de Interés Local Hidroeléctrica S.A. de Chacas"/>
        <s v="Empresa Municipal de Servicios Eléctricos Utcubamba S.A.C."/>
        <s v="Electro Ucayali S.A."/>
        <s v="Empresa de Generacion Electrica Machupicchu S.A."/>
        <s v="Empresa de Generación Eléctrica San Gabán S. A."/>
        <s v="Emp. de Generación Eléctrica del Sur S. A."/>
        <s v="Enel Distribución Perú S.A.A."/>
        <s v="Luz del Sur S.A."/>
        <s v="Servicios Eléctricos Rioja S.A."/>
        <s v="Proyecto Especial Chavimochic"/>
        <s v="Abengoa Transmisión Norte S.A."/>
        <s v="ABY Transmisión Sur S.A. "/>
        <s v="ATN 1 S.A."/>
        <s v="ATN 2 S.A."/>
        <s v="Compañía Transmisora Andina S.A."/>
        <s v="Compañía Transmisora Norperuana S.R.L."/>
        <s v="Conelsur LT S.A.C."/>
        <s v="Consorcio Energético Huancavelica S.A."/>
        <s v="Consorcio Transmantaro S.A."/>
        <s v="Empresa de Transmision Aymaraes S.A.C."/>
        <s v="Empresa de Trasmisión Guadalupe S.A.C."/>
        <s v="Etenorte S.R.L."/>
        <s v="Eteselva S.R.L."/>
        <s v="Interconexión Eléctrica ISA Perú S.A."/>
        <s v="Pomacocha Power S.A.C."/>
        <s v="Red de Energía del Perú S.A. "/>
        <s v="Red Eléctrica del Sur S.A."/>
        <s v="Transmisora Eléctrica del Sur S.A."/>
        <m/>
      </sharedItems>
    </cacheField>
    <cacheField name="ESTATAL/PRIVADA" numFmtId="0">
      <sharedItems containsBlank="1" count="3">
        <s v="PRIVADA"/>
        <s v="ESTATAL"/>
        <m/>
      </sharedItems>
    </cacheField>
    <cacheField name="ACTIVIDAD" numFmtId="0">
      <sharedItems containsBlank="1" count="5">
        <s v="01. Generación"/>
        <s v="02. Distribución"/>
        <s v="03. Transmisión"/>
        <s v="04. Otros"/>
        <m/>
      </sharedItems>
    </cacheField>
    <cacheField name="Enero" numFmtId="0">
      <sharedItems containsString="0" containsBlank="1" containsNumber="1" minValue="0" maxValue="265685154.91"/>
    </cacheField>
    <cacheField name="Febrero" numFmtId="0">
      <sharedItems containsString="0" containsBlank="1" containsNumber="1" minValue="0" maxValue="264325476.02000001"/>
    </cacheField>
    <cacheField name="Marzo" numFmtId="0">
      <sharedItems containsString="0" containsBlank="1" containsNumber="1" minValue="0" maxValue="261438339.69"/>
    </cacheField>
    <cacheField name="Abril" numFmtId="0">
      <sharedItems containsString="0" containsBlank="1" containsNumber="1" minValue="0" maxValue="271097134.19999999"/>
    </cacheField>
    <cacheField name="Mayo" numFmtId="0">
      <sharedItems containsString="0" containsBlank="1" containsNumber="1" minValue="0" maxValue="253013845.78999999"/>
    </cacheField>
    <cacheField name="Junio" numFmtId="0">
      <sharedItems containsString="0" containsBlank="1" containsNumber="1" minValue="0" maxValue="246618946.22"/>
    </cacheField>
    <cacheField name="Julio" numFmtId="0">
      <sharedItems containsString="0" containsBlank="1" containsNumber="1" minValue="0" maxValue="241056581.16"/>
    </cacheField>
    <cacheField name="Agosto" numFmtId="0">
      <sharedItems containsString="0" containsBlank="1" containsNumber="1" minValue="0" maxValue="251211392.78"/>
    </cacheField>
    <cacheField name="Setiembre" numFmtId="0">
      <sharedItems containsString="0" containsBlank="1" containsNumber="1" minValue="0" maxValue="244660295.66"/>
    </cacheField>
    <cacheField name="Octubre" numFmtId="0">
      <sharedItems containsString="0" containsBlank="1" containsNumber="1" minValue="0" maxValue="246895643.80000001"/>
    </cacheField>
    <cacheField name="Noviembre" numFmtId="0">
      <sharedItems containsString="0" containsBlank="1" containsNumber="1" minValue="0" maxValue="248786024.28"/>
    </cacheField>
    <cacheField name="Diciembre" numFmtId="0">
      <sharedItems containsString="0" containsBlank="1" containsNumber="1" minValue="0" maxValue="256429755.75"/>
    </cacheField>
    <cacheField name="Total (miles)" numFmtId="0">
      <sharedItems containsString="0" containsBlank="1" containsNumber="1" minValue="0" maxValue="3041313.496910000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3">
  <r>
    <s v="AGRO INDUSTRIAL PARAMONGA S.A.A."/>
    <x v="0"/>
    <x v="0"/>
    <x v="0"/>
    <n v="1497579.57"/>
    <n v="922908.48"/>
    <n v="1027032.31"/>
    <n v="343505"/>
    <n v="354067.86"/>
    <n v="986771.66"/>
    <n v="977560.28"/>
    <n v="1147492.05"/>
    <n v="1360076.56"/>
    <n v="1458052.74"/>
    <n v="1375520.93"/>
    <n v="1613659.25"/>
    <n v="13064.22669"/>
  </r>
  <r>
    <s v="AGROAURORA S.A.C."/>
    <x v="1"/>
    <x v="0"/>
    <x v="0"/>
    <n v="14097.84"/>
    <n v="41484.83"/>
    <n v="65981.48"/>
    <n v="35101.25"/>
    <n v="28018.39"/>
    <n v="33992.83"/>
    <n v="31396.81"/>
    <n v="3766.6"/>
    <n v="4990.01"/>
    <n v="5081.3100000000004"/>
    <n v="58349.62"/>
    <n v="58800.88"/>
    <n v="381.06185000000005"/>
  </r>
  <r>
    <s v="AGUAS Y ENERGIA PERU S.A."/>
    <x v="2"/>
    <x v="0"/>
    <x v="0"/>
    <n v="0"/>
    <n v="0"/>
    <n v="28931.3"/>
    <n v="0"/>
    <n v="492.12"/>
    <n v="0"/>
    <n v="0"/>
    <n v="0"/>
    <n v="0"/>
    <n v="0"/>
    <n v="0"/>
    <n v="0"/>
    <n v="29.423419999999997"/>
  </r>
  <r>
    <s v="ASOCIACION SANTA LUCIA DE CHACAS"/>
    <x v="3"/>
    <x v="0"/>
    <x v="0"/>
    <n v="113983.86"/>
    <n v="101827.97"/>
    <n v="106783.97"/>
    <n v="93172.73"/>
    <n v="100358.91"/>
    <n v="99449.95"/>
    <n v="104622.76"/>
    <n v="106882.69"/>
    <n v="86052.08"/>
    <n v="100236.98"/>
    <n v="95220.08"/>
    <n v="95220.08"/>
    <n v="1203.81206"/>
  </r>
  <r>
    <s v="BIOENERGIA DEL CHIRA S.A."/>
    <x v="4"/>
    <x v="0"/>
    <x v="0"/>
    <n v="753954.98"/>
    <n v="684345.51"/>
    <n v="507832.17"/>
    <n v="773789.85"/>
    <n v="1010839.35"/>
    <n v="969780.22"/>
    <n v="915280"/>
    <n v="829379.52"/>
    <n v="992636.94"/>
    <n v="969676.1"/>
    <n v="934775.23"/>
    <n v="1026513.93"/>
    <n v="10368.8038"/>
  </r>
  <r>
    <s v="CENTRAL HIDROELECTRICA DE LANGUI S.A"/>
    <x v="5"/>
    <x v="0"/>
    <x v="0"/>
    <n v="391296.42"/>
    <n v="401579.84"/>
    <n v="462753.45"/>
    <n v="440422.44"/>
    <n v="360862.96"/>
    <n v="316425.06"/>
    <n v="239751.08"/>
    <n v="229157.67"/>
    <n v="262974.59999999998"/>
    <n v="301663.15999999997"/>
    <n v="363430.83"/>
    <n v="269305.09999999998"/>
    <n v="4039.6226100000003"/>
  </r>
  <r>
    <s v="CENTRALES SANTA ROSA SAC"/>
    <x v="6"/>
    <x v="0"/>
    <x v="0"/>
    <n v="249084.23"/>
    <n v="312886.84000000003"/>
    <n v="308301.90999999997"/>
    <n v="231233.79"/>
    <n v="245443.58"/>
    <n v="255739.66"/>
    <n v="248701.66"/>
    <n v="103234.53"/>
    <n v="178611.23"/>
    <n v="263470.28999999998"/>
    <n v="255818.05"/>
    <n v="328975.09000000003"/>
    <n v="2981.5008599999996"/>
  </r>
  <r>
    <s v="CHINANGO S.A.C."/>
    <x v="7"/>
    <x v="0"/>
    <x v="0"/>
    <n v="11561565.15"/>
    <n v="12561625.76"/>
    <n v="16265182.4"/>
    <n v="12397063.17"/>
    <n v="12093889.449999999"/>
    <n v="11840250.33"/>
    <n v="11367917.76"/>
    <n v="11310929.960000001"/>
    <n v="11333384.289999999"/>
    <n v="10322437.550000001"/>
    <n v="12431659.51"/>
    <n v="12796639.189999999"/>
    <n v="146282.54452000002"/>
  </r>
  <r>
    <m/>
    <x v="8"/>
    <x v="0"/>
    <x v="0"/>
    <m/>
    <m/>
    <m/>
    <m/>
    <m/>
    <m/>
    <m/>
    <m/>
    <m/>
    <m/>
    <m/>
    <m/>
    <n v="0"/>
  </r>
  <r>
    <s v="COMPAÑIA ELECTRICA EL PLATANAL S.A."/>
    <x v="9"/>
    <x v="0"/>
    <x v="0"/>
    <n v="18524528.399999999"/>
    <n v="19768879.190000001"/>
    <n v="17475840.82"/>
    <n v="18362716.420000002"/>
    <n v="17485425.550000001"/>
    <n v="18046916.73"/>
    <n v="18068240.989999998"/>
    <n v="18574898.390000001"/>
    <n v="20128606.600000001"/>
    <n v="20944526.129999999"/>
    <n v="20582771.039999999"/>
    <n v="19330936.809999999"/>
    <n v="227294.28706999999"/>
  </r>
  <r>
    <s v="COMPAÑIA HIDROELECTRICA TINGO S.A."/>
    <x v="10"/>
    <x v="0"/>
    <x v="0"/>
    <n v="298321.87"/>
    <n v="310671.98"/>
    <n v="0"/>
    <n v="601402.32999999996"/>
    <n v="306161.56"/>
    <n v="307931.87"/>
    <n v="310772.82"/>
    <n v="315531.25"/>
    <n v="313737.71000000002"/>
    <n v="316940.40000000002"/>
    <n v="391446.64"/>
    <n v="488454.29"/>
    <n v="3961.3727199999998"/>
  </r>
  <r>
    <s v="ORAZUL ENERGY EGENOR S. EN C. POR A."/>
    <x v="11"/>
    <x v="0"/>
    <x v="0"/>
    <n v="0"/>
    <n v="0"/>
    <n v="0"/>
    <n v="0"/>
    <n v="0"/>
    <n v="0"/>
    <n v="0"/>
    <n v="0"/>
    <n v="0"/>
    <n v="0"/>
    <n v="0"/>
    <n v="0"/>
    <n v="0"/>
  </r>
  <r>
    <s v="E.A.W. MULLER S.A."/>
    <x v="12"/>
    <x v="0"/>
    <x v="0"/>
    <n v="53176.66"/>
    <n v="49565.54"/>
    <n v="55221.51"/>
    <n v="53883.69"/>
    <n v="53483.040000000001"/>
    <n v="50964.14"/>
    <n v="47772.72"/>
    <n v="43294.27"/>
    <n v="35791.96"/>
    <n v="41277.980000000003"/>
    <n v="47383.69"/>
    <n v="53698.55"/>
    <n v="585.51375000000007"/>
  </r>
  <r>
    <s v="ELECTRICA SANTA ROSA S.A.C."/>
    <x v="13"/>
    <x v="0"/>
    <x v="0"/>
    <n v="4183911.08"/>
    <n v="4195021.6399999997"/>
    <n v="4290719.49"/>
    <n v="4385958.87"/>
    <n v="4192269.28"/>
    <n v="4176764"/>
    <n v="4471755.74"/>
    <n v="5542657.6600000001"/>
    <n v="5729590.5499999998"/>
    <n v="6083749.9699999997"/>
    <n v="6233875.1399999997"/>
    <n v="6668272.2199999997"/>
    <n v="60154.545640000004"/>
  </r>
  <r>
    <s v="ELECTRICA YANAPAMPA S.A.C."/>
    <x v="14"/>
    <x v="0"/>
    <x v="0"/>
    <n v="475083.49"/>
    <n v="309906.05"/>
    <n v="399821"/>
    <n v="222766.48"/>
    <n v="214894.47"/>
    <n v="400789.85"/>
    <n v="362267.73"/>
    <n v="390942.95"/>
    <n v="372050.44"/>
    <n v="329418.75"/>
    <n v="330775.45"/>
    <n v="384075.28"/>
    <n v="4192.7919400000001"/>
  </r>
  <r>
    <s v="ELECTRICIDAD DEL PERU ELECTROPERU S.A."/>
    <x v="15"/>
    <x v="1"/>
    <x v="0"/>
    <n v="129083066.72"/>
    <n v="118713358.18000001"/>
    <n v="119419232.45999999"/>
    <n v="123082691.64"/>
    <n v="125582765.31999999"/>
    <n v="132568938.70999999"/>
    <n v="120528359.40000001"/>
    <n v="125780749.26000001"/>
    <n v="126667178.38"/>
    <n v="121158754.84"/>
    <n v="127687926.02"/>
    <n v="123272879.81"/>
    <n v="1493545.9007399997"/>
  </r>
  <r>
    <s v="EMPRESA REGIONAL DE SERVICIO PUBLICO DE ELECTRICIDAD ELECTRONORTEMEDIO SOCIEDAD ANONIMA"/>
    <x v="16"/>
    <x v="1"/>
    <x v="1"/>
    <n v="79451105.930000007"/>
    <n v="74990327.459999993"/>
    <n v="78856025.430000007"/>
    <n v="79545235.920000002"/>
    <n v="79289125.459999993"/>
    <n v="77392101.870000005"/>
    <n v="76635942.260000005"/>
    <n v="73586177.079999998"/>
    <n v="72556596.730000004"/>
    <n v="76704246.189999998"/>
    <n v="77799574.049999997"/>
    <n v="94672805.560000002"/>
    <n v="941479.26394000009"/>
  </r>
  <r>
    <s v="EMPRESA CONCESIONARIA ENERGÍA LIMPIA"/>
    <x v="17"/>
    <x v="0"/>
    <x v="0"/>
    <n v="0"/>
    <n v="0"/>
    <n v="0"/>
    <n v="0"/>
    <n v="0"/>
    <n v="0"/>
    <n v="0"/>
    <n v="0"/>
    <n v="0"/>
    <n v="0"/>
    <n v="0"/>
    <n v="0"/>
    <n v="0"/>
  </r>
  <r>
    <s v="EMPRESA DE GENERACION ELECTRICA CANCHAYLLO S.A.C. - EGECSAC"/>
    <x v="18"/>
    <x v="0"/>
    <x v="0"/>
    <n v="423309.3"/>
    <n v="310144.84000000003"/>
    <n v="498364.03"/>
    <n v="328965.58"/>
    <n v="326214.15000000002"/>
    <n v="342459.22"/>
    <n v="349061.98"/>
    <n v="338639.65"/>
    <n v="314875.15999999997"/>
    <n v="300179.86"/>
    <n v="227660.67"/>
    <n v="494679.03"/>
    <n v="4254.5534699999998"/>
  </r>
  <r>
    <s v="EMPRESA DE GENERACION ELECTRICA DE JUNIN S.A.C."/>
    <x v="19"/>
    <x v="0"/>
    <x v="0"/>
    <n v="4412116.91"/>
    <n v="3500121.04"/>
    <n v="2808218.63"/>
    <n v="2642910.7200000002"/>
    <n v="2459994.35"/>
    <n v="3463175.57"/>
    <n v="3268739.77"/>
    <n v="3338282.24"/>
    <n v="3422270.22"/>
    <n v="3297259.7"/>
    <n v="3529005.21"/>
    <n v="3922803.19"/>
    <n v="40064.897549999987"/>
  </r>
  <r>
    <s v="ELECTRONOROESTE S.A"/>
    <x v="20"/>
    <x v="1"/>
    <x v="1"/>
    <n v="51090992.060000002"/>
    <n v="53711613.829999998"/>
    <n v="58072938.789999999"/>
    <n v="56446389.07"/>
    <n v="53203618.350000001"/>
    <n v="49222367.170000002"/>
    <n v="52042309.68"/>
    <n v="48320700.579999998"/>
    <n v="47107772.920000002"/>
    <n v="49814600.030000001"/>
    <n v="52444949.390000001"/>
    <n v="64798474.810000002"/>
    <n v="636276.72668000008"/>
  </r>
  <r>
    <s v="EMPRESA DE GENERACION ELECTRICA RIO BAÑOS SAC"/>
    <x v="21"/>
    <x v="0"/>
    <x v="0"/>
    <n v="70543.31"/>
    <n v="66076.69"/>
    <n v="66590.92"/>
    <n v="65639.67"/>
    <n v="67580.990000000005"/>
    <n v="68285.440000000002"/>
    <n v="68098.25"/>
    <n v="69253.73"/>
    <n v="69065.710000000006"/>
    <n v="69494.509999999995"/>
    <n v="70777.289999999994"/>
    <n v="44283.41"/>
    <n v="795.68992000000003"/>
  </r>
  <r>
    <s v="ELECTROCENTRO S.A."/>
    <x v="22"/>
    <x v="1"/>
    <x v="1"/>
    <n v="50460118.920000002"/>
    <n v="47099484.229999997"/>
    <n v="51148148.350000001"/>
    <n v="41588579.030000001"/>
    <n v="51851016.18"/>
    <n v="51473851.469999999"/>
    <n v="52447331.460000001"/>
    <n v="53435928.32"/>
    <n v="49901603.549999997"/>
    <n v="56609083.960000001"/>
    <n v="53622058.549999997"/>
    <n v="55199506.460000001"/>
    <n v="614836.71048000001"/>
  </r>
  <r>
    <s v="EMPRESA DE GENERACION HUALLAGA SOCIEDAD ANONIMA"/>
    <x v="23"/>
    <x v="0"/>
    <x v="0"/>
    <n v="30553915.989999998"/>
    <n v="34121019.219999999"/>
    <n v="37383381.670000002"/>
    <n v="34803834.460000001"/>
    <n v="31967976.850000001"/>
    <n v="32236302.300000001"/>
    <n v="31406215.32"/>
    <n v="32078819.510000002"/>
    <n v="31921379.469999999"/>
    <n v="31606485.600000001"/>
    <n v="32496983.829999998"/>
    <n v="33699378.549999997"/>
    <n v="394275.69276999997"/>
  </r>
  <r>
    <s v="EMPRESA REGIONAL DE SERVICIO PUBLICO DE ELECTRICIDAD DEL ORIENTE - ELECTRO ORIENTE S.A."/>
    <x v="24"/>
    <x v="1"/>
    <x v="1"/>
    <n v="41957573.969999999"/>
    <n v="40307442.149999999"/>
    <n v="46759442.420000002"/>
    <n v="46796747.600000001"/>
    <n v="46152658.759999998"/>
    <n v="45764590.020000003"/>
    <n v="44188393.850000001"/>
    <n v="45727957.149999999"/>
    <n v="45189104.700000003"/>
    <n v="43411883.93"/>
    <n v="44456512.18"/>
    <n v="50593880.299999997"/>
    <n v="541306.18702999991"/>
  </r>
  <r>
    <s v="EMPRESA DE GENERACION HUANZA S.A."/>
    <x v="25"/>
    <x v="0"/>
    <x v="0"/>
    <n v="11482980.1"/>
    <n v="11498485.619999999"/>
    <n v="11154171.529999999"/>
    <n v="11827589.279999999"/>
    <n v="12522611.82"/>
    <n v="12389209.890000001"/>
    <n v="12644741.08"/>
    <n v="12801205.119999999"/>
    <n v="12973025.91"/>
    <n v="12038389.92"/>
    <n v="12648484.550000001"/>
    <n v="11886094.470000001"/>
    <n v="145866.98929000003"/>
  </r>
  <r>
    <s v="EMPRESA ELECTRICA AGUA AZUL S.A."/>
    <x v="26"/>
    <x v="0"/>
    <x v="0"/>
    <n v="942425.77"/>
    <n v="1256254.3700000001"/>
    <n v="293564.63"/>
    <n v="263140.47999999998"/>
    <n v="1240678.5"/>
    <n v="1172666.52"/>
    <n v="1033310.14"/>
    <n v="685910.77"/>
    <n v="600458.17000000004"/>
    <n v="659072.07999999996"/>
    <n v="589643.43000000005"/>
    <n v="547419.46"/>
    <n v="9284.5443200000009"/>
  </r>
  <r>
    <s v="EMPRESA ELECTRICA RIO DOBLE S.A."/>
    <x v="27"/>
    <x v="0"/>
    <x v="0"/>
    <n v="2010027.19"/>
    <n v="2820653.65"/>
    <n v="1930137.52"/>
    <n v="1904093.49"/>
    <n v="1717536.29"/>
    <n v="1573838.04"/>
    <n v="1367375"/>
    <n v="1232743.3600000001"/>
    <n v="1363922.3"/>
    <n v="1271296.3799999999"/>
    <n v="1713601.62"/>
    <n v="1636839.07"/>
    <n v="20542.063910000001"/>
  </r>
  <r>
    <s v="ENEL GENERACION PERU S.A.A."/>
    <x v="28"/>
    <x v="0"/>
    <x v="0"/>
    <n v="116743463.95"/>
    <n v="119123210.64"/>
    <n v="108385399.31"/>
    <n v="117784274.81"/>
    <n v="113084142.34999999"/>
    <n v="115709073.88"/>
    <n v="113837373.14"/>
    <n v="114226617.25"/>
    <n v="115306876.89"/>
    <n v="113424291.51000001"/>
    <n v="120421931.78"/>
    <n v="120030058.04000001"/>
    <n v="1388076.71355"/>
  </r>
  <r>
    <s v="ENEL GENERACION PIURA S.A."/>
    <x v="29"/>
    <x v="0"/>
    <x v="0"/>
    <n v="14708581.130000001"/>
    <n v="15085666.18"/>
    <n v="14904895.359999999"/>
    <n v="14325840.029999999"/>
    <n v="14155347.41"/>
    <n v="14367289.6"/>
    <n v="14350470.359999999"/>
    <n v="15925669.890000001"/>
    <n v="15441972.380000001"/>
    <n v="14558496.23"/>
    <n v="14940738.83"/>
    <n v="16477403.02"/>
    <n v="179242.37042000002"/>
  </r>
  <r>
    <s v="ENEL GREEN POWER PERU S.A."/>
    <x v="30"/>
    <x v="0"/>
    <x v="0"/>
    <n v="1067970.1599999999"/>
    <n v="916069.7"/>
    <n v="2949706.63"/>
    <n v="1383916.6"/>
    <n v="1314646.73"/>
    <n v="7606026.9800000004"/>
    <n v="7736624.6200000001"/>
    <n v="8815408.1199999992"/>
    <n v="8333898.0300000003"/>
    <n v="7861174.6500000004"/>
    <n v="7249054.2000000002"/>
    <n v="7869886.25"/>
    <n v="63104.382669999999"/>
  </r>
  <r>
    <s v="ENERGIA EOLICA S.A."/>
    <x v="31"/>
    <x v="0"/>
    <x v="0"/>
    <n v="12974780.41"/>
    <n v="10676982.49"/>
    <n v="13499299.58"/>
    <n v="11714252.720000001"/>
    <n v="11732007.99"/>
    <n v="10007888.9"/>
    <n v="9541226.8000000007"/>
    <n v="10037789.02"/>
    <n v="9930240.0899999999"/>
    <n v="9635861.5"/>
    <n v="9254552.8000000007"/>
    <n v="10316761.23"/>
    <n v="129321.64353"/>
  </r>
  <r>
    <s v="ENGIE ENERGIA PERU S.A."/>
    <x v="32"/>
    <x v="0"/>
    <x v="0"/>
    <n v="116841703.53"/>
    <n v="142703692.16"/>
    <n v="127257075.45"/>
    <n v="135112468.02000001"/>
    <n v="132892678.7"/>
    <n v="133815189.06"/>
    <n v="131536597.5"/>
    <n v="133628950.34"/>
    <n v="136745577.88"/>
    <n v="136408424.33000001"/>
    <n v="134663102.53999999"/>
    <n v="135388656.28999999"/>
    <n v="1596994.1158"/>
  </r>
  <r>
    <s v="FENIX POWER PERU S.A."/>
    <x v="33"/>
    <x v="0"/>
    <x v="0"/>
    <n v="42936238.909999996"/>
    <n v="43554834.909999996"/>
    <n v="38969913.149999999"/>
    <n v="45756554.539999999"/>
    <n v="44175930.039999999"/>
    <n v="45866930.380000003"/>
    <n v="42641518.090000004"/>
    <n v="42663606.439999998"/>
    <n v="43551993.939999998"/>
    <n v="45173446.93"/>
    <n v="45184163.079999998"/>
    <n v="44699776.289999999"/>
    <n v="525174.90669999993"/>
  </r>
  <r>
    <s v="GENERADORA DE ENERGIA DEL PERU S.A."/>
    <x v="34"/>
    <x v="0"/>
    <x v="0"/>
    <n v="966831.45"/>
    <n v="551893.87"/>
    <n v="1058417.02"/>
    <n v="689225.04"/>
    <n v="660498.5"/>
    <n v="920421.83"/>
    <n v="928784.79"/>
    <n v="1027087.9"/>
    <n v="1447839.4"/>
    <n v="1368078.95"/>
    <n v="1422092.52"/>
    <n v="1823208.24"/>
    <n v="12864.379510000001"/>
  </r>
  <r>
    <m/>
    <x v="35"/>
    <x v="0"/>
    <x v="0"/>
    <m/>
    <m/>
    <m/>
    <m/>
    <m/>
    <m/>
    <m/>
    <m/>
    <m/>
    <m/>
    <m/>
    <m/>
    <n v="0"/>
  </r>
  <r>
    <s v="GTS MAJES S.A.C."/>
    <x v="36"/>
    <x v="0"/>
    <x v="0"/>
    <n v="2566234"/>
    <n v="2383829.9700000002"/>
    <n v="2886153.18"/>
    <n v="2649520.73"/>
    <n v="2642103.5499999998"/>
    <n v="2318519.62"/>
    <n v="2293158.6800000002"/>
    <n v="2354104.64"/>
    <n v="2312465.27"/>
    <n v="2328047.79"/>
    <n v="2267264.75"/>
    <n v="2464170.48"/>
    <n v="29465.572660000002"/>
  </r>
  <r>
    <s v="GTS REPARTICION S.A.C."/>
    <x v="37"/>
    <x v="0"/>
    <x v="0"/>
    <n v="2534433.4"/>
    <n v="2361158.54"/>
    <n v="2720650.13"/>
    <n v="2615059.52"/>
    <n v="2617983.21"/>
    <n v="2310512.16"/>
    <n v="2289096.11"/>
    <n v="2344867.4300000002"/>
    <n v="2321276.52"/>
    <n v="2341094.06"/>
    <n v="2277132.5699999998"/>
    <n v="2468170.5099999998"/>
    <n v="29201.434159999997"/>
  </r>
  <r>
    <s v="HIDROCAÑETE S.A"/>
    <x v="38"/>
    <x v="0"/>
    <x v="0"/>
    <n v="539493.92000000004"/>
    <n v="384015.82"/>
    <n v="650574.09"/>
    <n v="495348.41"/>
    <n v="483280.64000000001"/>
    <n v="336848.08"/>
    <n v="365156.36"/>
    <n v="403383.72"/>
    <n v="405111.71"/>
    <n v="377447.78"/>
    <n v="361618.97"/>
    <n v="411355.69"/>
    <n v="5213.63519"/>
  </r>
  <r>
    <s v="HIDROELECTRICA HUANCHOR S.A.C."/>
    <x v="39"/>
    <x v="0"/>
    <x v="0"/>
    <n v="2559740.7400000002"/>
    <n v="1539114.15"/>
    <n v="1756639.09"/>
    <n v="1452998.54"/>
    <n v="1314438.6499999999"/>
    <n v="1299259.93"/>
    <n v="1428799.22"/>
    <n v="1665735.6799999999"/>
    <n v="1534318.13"/>
    <n v="1463511.27"/>
    <n v="1467894.82"/>
    <n v="1351899.77"/>
    <n v="18834.349989999999"/>
  </r>
  <r>
    <s v="CELEPSA RENOVABLES SOCIEDAD COMERCIAL DE RESPONSABILIDAD LIMITADA - CELEPSA RENOVABLES S.R.L"/>
    <x v="40"/>
    <x v="0"/>
    <x v="0"/>
    <n v="1600251.72"/>
    <n v="1441259.1"/>
    <n v="1590659.83"/>
    <n v="1584798.03"/>
    <n v="1637100.02"/>
    <n v="1549572.84"/>
    <n v="1235301.03"/>
    <n v="1221785"/>
    <n v="1159246.28"/>
    <n v="1555178.49"/>
    <n v="1608564.58"/>
    <n v="1659885.3"/>
    <n v="17843.602219999997"/>
  </r>
  <r>
    <s v="HIDROELECTRICA SANTA CRUZ SAC"/>
    <x v="41"/>
    <x v="0"/>
    <x v="0"/>
    <n v="3174588.85"/>
    <n v="2593117.4500000002"/>
    <n v="1578879.11"/>
    <n v="1918891.78"/>
    <n v="1549618.4"/>
    <n v="2630220.4300000002"/>
    <n v="2531715.59"/>
    <n v="2507759.17"/>
    <n v="2513616.83"/>
    <n v="2445593.9700000002"/>
    <n v="2564564.09"/>
    <n v="2871230.09"/>
    <n v="28879.795759999997"/>
  </r>
  <r>
    <s v="CORPORACION FINANCIERA DE INVERSIONES S.A."/>
    <x v="42"/>
    <x v="0"/>
    <x v="0"/>
    <n v="484068.49"/>
    <n v="438967.88"/>
    <n v="969417.93"/>
    <n v="341910.83"/>
    <n v="332514.08"/>
    <n v="2781299.1"/>
    <n v="2843175.3"/>
    <n v="2861278.13"/>
    <n v="2402222.34"/>
    <n v="2341837.62"/>
    <n v="2271718.2599999998"/>
    <n v="2682506.02"/>
    <n v="20750.915980000002"/>
  </r>
  <r>
    <s v="INFRAESTRUCTURAS Y ENERGIAS DEL PERU S.A.C."/>
    <x v="43"/>
    <x v="0"/>
    <x v="0"/>
    <n v="2763748.08"/>
    <n v="2383701.9"/>
    <n v="2007820.71"/>
    <n v="2018693.66"/>
    <n v="5147488.24"/>
    <n v="1828000.58"/>
    <n v="2091101.05"/>
    <n v="1816065.17"/>
    <n v="1980553.36"/>
    <n v="1877996.36"/>
    <n v="2083394.03"/>
    <n v="2234643.98"/>
    <n v="28233.207120000003"/>
  </r>
  <r>
    <s v="KALLPA GENERACION S.A."/>
    <x v="44"/>
    <x v="0"/>
    <x v="0"/>
    <n v="114228383.42"/>
    <n v="148490275.75"/>
    <n v="137285281.12"/>
    <n v="146963227.31999999"/>
    <n v="141591413.28"/>
    <n v="145826500.66999999"/>
    <n v="141177595.25999999"/>
    <n v="148052857.06"/>
    <n v="144835975.09999999"/>
    <n v="146413112.06999999"/>
    <n v="152152302.66"/>
    <n v="149624867.96000001"/>
    <n v="1716641.7916699999"/>
  </r>
  <r>
    <s v="MAJA ENERGÍA S.A.C."/>
    <x v="45"/>
    <x v="0"/>
    <x v="0"/>
    <n v="526861.37"/>
    <n v="398909.58"/>
    <n v="289276"/>
    <n v="85105.66"/>
    <n v="79942.58"/>
    <n v="356891.79"/>
    <n v="353070.66"/>
    <n v="355320.65"/>
    <n v="351352.07"/>
    <n v="316511.40999999997"/>
    <n v="312574.59000000003"/>
    <n v="417008.72"/>
    <n v="3842.8250800000001"/>
  </r>
  <r>
    <s v="MOQUEGUA FV S.A.C."/>
    <x v="46"/>
    <x v="0"/>
    <x v="0"/>
    <n v="1785456.6"/>
    <n v="1344565.79"/>
    <n v="1803002.96"/>
    <n v="1531007.23"/>
    <n v="1523616.97"/>
    <n v="1410904.25"/>
    <n v="1383597.12"/>
    <n v="1469859.79"/>
    <n v="1436214.71"/>
    <n v="1434957.57"/>
    <n v="1384973.01"/>
    <n v="1531491.05"/>
    <n v="18039.64705"/>
  </r>
  <r>
    <s v="ORAZUL ENERGY EGENOR S. EN C. POR A."/>
    <x v="47"/>
    <x v="0"/>
    <x v="0"/>
    <n v="0"/>
    <n v="0"/>
    <n v="0"/>
    <n v="0"/>
    <n v="0"/>
    <n v="0"/>
    <n v="0"/>
    <n v="0"/>
    <n v="0"/>
    <n v="0"/>
    <n v="0"/>
    <n v="0"/>
    <n v="0"/>
  </r>
  <r>
    <s v="ORAZUL ENERGY PERU S.A."/>
    <x v="48"/>
    <x v="0"/>
    <x v="0"/>
    <n v="23337644.399999999"/>
    <n v="23795116.690000001"/>
    <n v="30937025.32"/>
    <n v="22920643.109999999"/>
    <n v="22588194.440000001"/>
    <n v="23569797.559999999"/>
    <n v="20727515.559999999"/>
    <n v="19889476.559999999"/>
    <n v="20130510.890000001"/>
    <n v="19682260.640000001"/>
    <n v="20600513.620000001"/>
    <n v="23143580.82"/>
    <n v="271322.27960999997"/>
  </r>
  <r>
    <s v="PANAMERICANA SOLAR S.A.C."/>
    <x v="49"/>
    <x v="0"/>
    <x v="0"/>
    <n v="3249403.15"/>
    <n v="2982138.53"/>
    <n v="3583134.36"/>
    <n v="3298132.2"/>
    <n v="3309724.64"/>
    <n v="2966261.29"/>
    <n v="2923110.77"/>
    <n v="2989819.2"/>
    <n v="2988256.31"/>
    <n v="3026960.63"/>
    <n v="3701231.85"/>
    <n v="2435839.75"/>
    <n v="37454.012679999993"/>
  </r>
  <r>
    <s v="PARQUE EOLICO MARCONA S.A.C."/>
    <x v="50"/>
    <x v="0"/>
    <x v="0"/>
    <n v="3636133.48"/>
    <n v="2924424.98"/>
    <n v="4177255.79"/>
    <n v="3838356.43"/>
    <n v="3679847.63"/>
    <n v="2635536.4500000002"/>
    <n v="2653863.6"/>
    <n v="2832357.53"/>
    <n v="2808512.42"/>
    <n v="2572806.8199999998"/>
    <n v="2429085.48"/>
    <n v="2684756.26"/>
    <n v="36872.936869999998"/>
  </r>
  <r>
    <s v="PARQUE EÓLICO TRES HERMANAS S.A.C"/>
    <x v="51"/>
    <x v="0"/>
    <x v="0"/>
    <n v="10352425.300000001"/>
    <n v="8590602.2599999998"/>
    <n v="12222689.050000001"/>
    <n v="11164973.83"/>
    <n v="10659385.52"/>
    <n v="7217000.9699999997"/>
    <n v="7025127.1500000004"/>
    <n v="8054247.5300000003"/>
    <n v="8080057.2000000002"/>
    <n v="6751310.2199999997"/>
    <n v="6453318.6100000003"/>
    <n v="7790849.75"/>
    <n v="104361.98739000001"/>
  </r>
  <r>
    <s v="PETRAMAS S.A.C."/>
    <x v="52"/>
    <x v="0"/>
    <x v="0"/>
    <n v="1499207.75"/>
    <n v="1837920.65"/>
    <n v="1837920.65"/>
    <n v="1561878.59"/>
    <n v="1560282.16"/>
    <n v="1189206.81"/>
    <n v="1174775.96"/>
    <n v="1208955.28"/>
    <n v="1229481.77"/>
    <n v="1328193.0900000001"/>
    <n v="1265635.6200000001"/>
    <n v="1413741.76"/>
    <n v="17107.200089999998"/>
  </r>
  <r>
    <s v="PLANTA DE RESERVA FRIA DE GENERACION DE ETEN S.A."/>
    <x v="53"/>
    <x v="0"/>
    <x v="0"/>
    <n v="5638384.1600000001"/>
    <n v="5527767.8099999996"/>
    <n v="5752290.2000000002"/>
    <n v="5855162.04"/>
    <n v="5843748.9900000002"/>
    <n v="5542406.4800000004"/>
    <n v="5899266.7000000002"/>
    <n v="5473753.3499999996"/>
    <n v="5526045.7400000002"/>
    <n v="5741010.54"/>
    <n v="5497841.9400000004"/>
    <n v="6063917.25"/>
    <n v="68361.595199999982"/>
  </r>
  <r>
    <s v="SAMAY I S.A."/>
    <x v="54"/>
    <x v="0"/>
    <x v="0"/>
    <n v="44787448.829999998"/>
    <n v="45005134.170000002"/>
    <n v="61461521.100000001"/>
    <n v="46606106.030000001"/>
    <n v="43023648.460000001"/>
    <n v="14037711.560000001"/>
    <n v="14712441.880000001"/>
    <n v="14639739.99"/>
    <n v="20078553.300000001"/>
    <n v="14542281.130000001"/>
    <n v="14013563.130000001"/>
    <n v="16049386.949999999"/>
    <n v="348957.53653000004"/>
  </r>
  <r>
    <s v="SUDAMERICANA DE ENERGIA PIURA S.A.C."/>
    <x v="55"/>
    <x v="0"/>
    <x v="0"/>
    <n v="2140184.6"/>
    <n v="2785437.61"/>
    <n v="2543340.79"/>
    <n v="2782521.05"/>
    <n v="2762582.25"/>
    <n v="2707540.29"/>
    <n v="2504870.77"/>
    <n v="2869824.21"/>
    <n v="0"/>
    <n v="0"/>
    <n v="0"/>
    <n v="0"/>
    <n v="21096.30157"/>
  </r>
  <r>
    <s v="SDF ENERGIA S.A.C."/>
    <x v="56"/>
    <x v="0"/>
    <x v="0"/>
    <n v="2183055.89"/>
    <n v="3000805.56"/>
    <n v="2693861.59"/>
    <n v="2189284.92"/>
    <n v="2303373.21"/>
    <n v="2479389.14"/>
    <n v="2235210.9900000002"/>
    <n v="3121188.27"/>
    <n v="2505489.73"/>
    <n v="2356711.71"/>
    <n v="2190367.5699999998"/>
    <n v="1991647.47"/>
    <n v="29250.386050000005"/>
  </r>
  <r>
    <s v="SHOUGANG GENERACION ELECTRICA S.A.A."/>
    <x v="57"/>
    <x v="0"/>
    <x v="0"/>
    <n v="6104803.2300000004"/>
    <n v="5936203.2400000002"/>
    <n v="7773919.1500000004"/>
    <n v="6351836.6399999997"/>
    <n v="5915033.4100000001"/>
    <n v="5295237.17"/>
    <n v="5355200.0999999996"/>
    <n v="7604230.2300000004"/>
    <n v="5728227.2800000003"/>
    <n v="6584704.9000000004"/>
    <n v="3757998.16"/>
    <n v="8515796.5199999996"/>
    <n v="74923.190029999998"/>
  </r>
  <r>
    <s v="SINDICATO ENERGETICO S.A."/>
    <x v="58"/>
    <x v="0"/>
    <x v="0"/>
    <n v="1543378.15"/>
    <n v="1634610.81"/>
    <n v="2708386.64"/>
    <n v="2228923.21"/>
    <n v="2368658.08"/>
    <n v="2430416.9700000002"/>
    <n v="1442454.28"/>
    <n v="1881543"/>
    <n v="1704724.06"/>
    <n v="1808132.37"/>
    <n v="1617882.92"/>
    <n v="1348910.97"/>
    <n v="22718.02146"/>
  </r>
  <r>
    <s v="EMPRESA DE GENERACION ELECTRICA CHEVES S.A."/>
    <x v="59"/>
    <x v="0"/>
    <x v="0"/>
    <n v="31937427.989999998"/>
    <n v="30880761.100000001"/>
    <n v="34484853.810000002"/>
    <n v="31658219.850000001"/>
    <n v="30431452.23"/>
    <n v="31521293.780000001"/>
    <n v="28427450.57"/>
    <n v="31447612.760000002"/>
    <n v="31718969.57"/>
    <n v="30766725.449999999"/>
    <n v="32130660"/>
    <n v="29682605.100000001"/>
    <n v="375088.03220999998"/>
  </r>
  <r>
    <s v="INVERSIONES SHAQSHA SAC"/>
    <x v="59"/>
    <x v="0"/>
    <x v="0"/>
    <n v="299955.84999999998"/>
    <n v="284106.15000000002"/>
    <n v="578086.62"/>
    <n v="403553.84"/>
    <n v="352713.27"/>
    <n v="415802.33"/>
    <n v="384911.29"/>
    <n v="402243.48"/>
    <n v="377648.85"/>
    <n v="356783.03"/>
    <n v="379197.37"/>
    <n v="356842.2"/>
    <n v="4591.8442800000003"/>
  </r>
  <r>
    <s v="TACNA SOLAR S.A.C."/>
    <x v="60"/>
    <x v="0"/>
    <x v="0"/>
    <n v="3120871.5"/>
    <n v="2874801.55"/>
    <n v="3373620.88"/>
    <n v="3007340.76"/>
    <n v="3016625.22"/>
    <n v="2834591.16"/>
    <n v="2789927.9"/>
    <n v="2810102.06"/>
    <n v="2861310.47"/>
    <n v="2926674.92"/>
    <n v="2841429.35"/>
    <n v="3089413.34"/>
    <n v="35546.709109999996"/>
  </r>
  <r>
    <s v="TERMOCHILCA SA"/>
    <x v="61"/>
    <x v="0"/>
    <x v="0"/>
    <n v="18230264.23"/>
    <n v="13901121.630000001"/>
    <n v="12733649.98"/>
    <n v="14111081.949999999"/>
    <n v="15284909.77"/>
    <n v="17515941.75"/>
    <n v="18402288.989999998"/>
    <n v="17975608.640000001"/>
    <n v="15961179.039999999"/>
    <n v="18406323.489999998"/>
    <n v="18109531.899999999"/>
    <n v="18142604.98"/>
    <n v="198774.50634999998"/>
  </r>
  <r>
    <s v="TERMOSELVA S.R.L"/>
    <x v="62"/>
    <x v="0"/>
    <x v="0"/>
    <n v="14716630.289999999"/>
    <n v="12627416.67"/>
    <n v="13815827.77"/>
    <n v="12302855.199999999"/>
    <n v="11977216.93"/>
    <n v="12181701.52"/>
    <n v="11855981.6"/>
    <n v="13452624.199999999"/>
    <n v="13414650.699999999"/>
    <n v="13069682.02"/>
    <n v="12110038.970000001"/>
    <n v="11406551.84"/>
    <n v="152931.17771000002"/>
  </r>
  <r>
    <s v="EMPRESA DISTRIBUIDORA-GENERADORA Y COMERCIALIZADORA DE SERVICIOS PUBLICOS DE ELECTRICIDAD PANGOA S.A."/>
    <x v="63"/>
    <x v="0"/>
    <x v="1"/>
    <n v="185462.85"/>
    <n v="180930.89"/>
    <n v="184616.65"/>
    <n v="193197.76"/>
    <n v="161191.91"/>
    <n v="144403.21"/>
    <n v="167789.39"/>
    <n v="159768.89000000001"/>
    <n v="173947.35"/>
    <n v="174230.58"/>
    <n v="185076.32"/>
    <n v="170823.83"/>
    <n v="2081.4396300000008"/>
  </r>
  <r>
    <s v="SOCIEDAD ELECTRICA DEL SUR OESTE S.A."/>
    <x v="64"/>
    <x v="1"/>
    <x v="1"/>
    <n v="45294838.619999997"/>
    <n v="41960849.090000004"/>
    <n v="46146812.07"/>
    <n v="45005133.600000001"/>
    <n v="45039195.729999997"/>
    <n v="43160914.049999997"/>
    <n v="45780470.93"/>
    <n v="45025869.560000002"/>
    <n v="43568029.75"/>
    <n v="46218979.939999998"/>
    <n v="45678693.18"/>
    <n v="47882852.359999999"/>
    <n v="540762.63887999998"/>
  </r>
  <r>
    <s v="CONSORCIO ELECTRICO DE VILLACURI SAC"/>
    <x v="65"/>
    <x v="0"/>
    <x v="1"/>
    <n v="2998130.81"/>
    <n v="2269748.08"/>
    <n v="3847351.11"/>
    <n v="3421125.5"/>
    <n v="2155634.0299999998"/>
    <n v="2383131.58"/>
    <n v="1911036.98"/>
    <n v="1683884.2"/>
    <n v="2877263.71"/>
    <n v="2821453.62"/>
    <n v="3076350.53"/>
    <n v="2924890.39"/>
    <n v="32370.000540000005"/>
  </r>
  <r>
    <s v="ELECTRO DUNAS S.A.A."/>
    <x v="66"/>
    <x v="0"/>
    <x v="1"/>
    <n v="32126658.829999998"/>
    <n v="33634489.68"/>
    <n v="31937768.23"/>
    <n v="34132240.159999996"/>
    <n v="34582601.390000001"/>
    <n v="32154594.140000001"/>
    <n v="30180176.530000001"/>
    <n v="29584717.75"/>
    <n v="30033765.359999999"/>
    <n v="30294449.48"/>
    <n v="31794270.789999999"/>
    <n v="31260216.629999999"/>
    <n v="381715.94897000003"/>
  </r>
  <r>
    <s v="ELECTRO PANGOA S.A"/>
    <x v="67"/>
    <x v="0"/>
    <x v="1"/>
    <n v="187610.57"/>
    <n v="162834.22"/>
    <n v="634309.30000000005"/>
    <n v="216669.56"/>
    <n v="206699.17"/>
    <n v="183100.23"/>
    <n v="205568.76"/>
    <n v="196120.86"/>
    <n v="195867.33"/>
    <n v="183673"/>
    <n v="191266.8"/>
    <n v="206585.14"/>
    <n v="2770.30494"/>
  </r>
  <r>
    <s v="ELECTRO SUR ESTE S.A.A."/>
    <x v="68"/>
    <x v="1"/>
    <x v="1"/>
    <n v="37403775.380000003"/>
    <n v="33683821.75"/>
    <n v="33017199.370000001"/>
    <n v="36217120.420000002"/>
    <n v="35833452.57"/>
    <n v="35434272.350000001"/>
    <n v="43653025.780000001"/>
    <n v="37824400.770000003"/>
    <n v="36556463.460000001"/>
    <n v="37920428.119999997"/>
    <n v="36991881.560000002"/>
    <n v="38128414.299999997"/>
    <n v="442664.25582999998"/>
  </r>
  <r>
    <s v="ELECTRO TOCACHE S.A."/>
    <x v="69"/>
    <x v="0"/>
    <x v="1"/>
    <n v="1504101.64"/>
    <n v="1653766.2"/>
    <n v="1580924.93"/>
    <n v="1149006.98"/>
    <n v="1656667.92"/>
    <n v="1798333.85"/>
    <n v="1670225.26"/>
    <n v="1776473.13"/>
    <n v="2082384.46"/>
    <n v="1826332.03"/>
    <n v="1865725.22"/>
    <n v="1826735.54"/>
    <n v="20390.677159999999"/>
  </r>
  <r>
    <s v="EMPRESA REGIONAL DE SERVICIO PUBLICO DE ELECTRICIDAD DEL NORTE SA - ENSA"/>
    <x v="70"/>
    <x v="1"/>
    <x v="1"/>
    <n v="32188830.010000002"/>
    <n v="30702670.510000002"/>
    <n v="33365840.359999999"/>
    <n v="32283693.969999999"/>
    <n v="31138784.399999999"/>
    <n v="29456254.5"/>
    <n v="31870267.890000001"/>
    <n v="29525401.039999999"/>
    <n v="29066855.579999998"/>
    <n v="29955093.27"/>
    <n v="31076467.489999998"/>
    <n v="36429984.859999999"/>
    <n v="377060.14387999999"/>
  </r>
  <r>
    <s v="EMPRESA REGIONAL DE SERVICIO PUBLICO DE ELECTRICIDAD DE PUNO S.A.A."/>
    <x v="71"/>
    <x v="1"/>
    <x v="1"/>
    <n v="18629326.800000001"/>
    <n v="17269498.68"/>
    <n v="17348435.829999998"/>
    <n v="18242056.850000001"/>
    <n v="18085166.350000001"/>
    <n v="18705224.559999999"/>
    <n v="18667241.25"/>
    <n v="23986798.550000001"/>
    <n v="18968593.399999999"/>
    <n v="19063141.170000002"/>
    <n v="21119475.02"/>
    <n v="20148961.129999999"/>
    <n v="230233.91959"/>
  </r>
  <r>
    <s v="EMPRESA DE GENERACION ELECTRICA DE AREQUIPA S.A."/>
    <x v="72"/>
    <x v="1"/>
    <x v="0"/>
    <n v="20754059.84"/>
    <n v="20095075.989999998"/>
    <n v="21852073.960000001"/>
    <n v="20353810.07"/>
    <n v="18652813.539999999"/>
    <n v="17009138.609999999"/>
    <n v="16569274.5"/>
    <n v="18428116.719999999"/>
    <n v="16603637.84"/>
    <n v="17622785.469999999"/>
    <n v="16345753.83"/>
    <n v="17394772.5"/>
    <n v="221681.31286999999"/>
  </r>
  <r>
    <s v="EMP. REG. DE SERVICIO PUB. DE ELECTRICIDAD - ELECTRO SUR S.A."/>
    <x v="73"/>
    <x v="1"/>
    <x v="1"/>
    <n v="16695473.460000001"/>
    <n v="17765540.629999999"/>
    <n v="16428068.289999999"/>
    <n v="18274181.210000001"/>
    <n v="16793638.859999999"/>
    <n v="16426637.960000001"/>
    <n v="21461884.829999998"/>
    <n v="16067268.01"/>
    <n v="16812289.25"/>
    <n v="15837604.43"/>
    <n v="16545400.84"/>
    <n v="17546645.23"/>
    <n v="206654.633"/>
  </r>
  <r>
    <s v="EMP.DE SERV.ELECT.MUNIC.DE PARAMONGA SA"/>
    <x v="74"/>
    <x v="0"/>
    <x v="1"/>
    <n v="0"/>
    <n v="0"/>
    <n v="0"/>
    <n v="0"/>
    <n v="0"/>
    <n v="0"/>
    <n v="0"/>
    <n v="0"/>
    <n v="0"/>
    <n v="0"/>
    <n v="0"/>
    <n v="0"/>
    <n v="0"/>
  </r>
  <r>
    <s v="EMPRESA DE DISTRIBUCION Y COMERCIALIZACION DE ELECTRICIDAD SAN RAMON S.A."/>
    <x v="75"/>
    <x v="0"/>
    <x v="1"/>
    <n v="87805.2"/>
    <n v="81584.350000000006"/>
    <n v="100852.95"/>
    <n v="96641.37"/>
    <n v="97523.99"/>
    <n v="100191.9"/>
    <n v="97567.94"/>
    <n v="102575.91"/>
    <n v="112227.44"/>
    <n v="111025.66"/>
    <n v="114684.23"/>
    <n v="99895.33"/>
    <n v="1202.5762700000002"/>
  </r>
  <r>
    <s v="EMPRESA DE INTERES LOCAL HIDROELECTRICA CHACAS S.A."/>
    <x v="76"/>
    <x v="0"/>
    <x v="1"/>
    <n v="265266.11"/>
    <n v="319648.67"/>
    <n v="314855.15000000002"/>
    <n v="322345.25"/>
    <n v="319086.53999999998"/>
    <n v="338272.62"/>
    <n v="332058.19"/>
    <n v="354421.34"/>
    <n v="352756.88"/>
    <n v="348555.72"/>
    <n v="374838.96"/>
    <n v="368041.13"/>
    <n v="4010.1465599999997"/>
  </r>
  <r>
    <s v="EMPRESA MUNICIPAL DE SERVICIO ELECTRICO UTCUBAMBA SAC"/>
    <x v="77"/>
    <x v="0"/>
    <x v="1"/>
    <n v="924489"/>
    <n v="722204"/>
    <n v="858720"/>
    <n v="910614"/>
    <n v="901821"/>
    <n v="934263"/>
    <n v="900948"/>
    <n v="910241"/>
    <n v="921772"/>
    <n v="966732"/>
    <n v="1046851"/>
    <n v="1010491"/>
    <n v="11009.146000000001"/>
  </r>
  <r>
    <s v="EMP CONCESIONARIA DE ELECT DE UCAYALI S.A."/>
    <x v="78"/>
    <x v="1"/>
    <x v="1"/>
    <n v="13102536.039999999"/>
    <n v="12478220.08"/>
    <n v="13670069.619999999"/>
    <n v="13667987.460000001"/>
    <n v="13633981.6"/>
    <n v="12786869.130000001"/>
    <n v="13464851.800000001"/>
    <n v="13514244.119999999"/>
    <n v="14169822.689999999"/>
    <n v="14623863.76"/>
    <n v="15068739.74"/>
    <n v="14271887.49"/>
    <n v="164453.07352999999"/>
  </r>
  <r>
    <s v="EMP GENERACION ELECTRICA MACHUPICCHU S A"/>
    <x v="79"/>
    <x v="1"/>
    <x v="0"/>
    <n v="10425170.390000001"/>
    <n v="10958145.390000001"/>
    <n v="13432864.039999999"/>
    <n v="10298388.1"/>
    <n v="9836700.0999999996"/>
    <n v="11710484.91"/>
    <n v="9742077.9900000002"/>
    <n v="10850806.17"/>
    <n v="10146139.41"/>
    <n v="9751042.9100000001"/>
    <n v="11111688.810000001"/>
    <n v="11563898.67"/>
    <n v="129827.40689"/>
  </r>
  <r>
    <s v="EMPRESA DE GENERACION ELECTRICA SAN GABAN SA"/>
    <x v="80"/>
    <x v="1"/>
    <x v="0"/>
    <n v="5605542.2400000002"/>
    <n v="7346955.6699999999"/>
    <n v="8689419.7599999998"/>
    <n v="5663963.4100000001"/>
    <n v="6310740.0800000001"/>
    <n v="6876033.9500000002"/>
    <n v="5549551.2199999997"/>
    <n v="6108505.4900000002"/>
    <n v="6704737.1900000004"/>
    <n v="5387868.0099999998"/>
    <n v="4411791.63"/>
    <n v="6332928.6299999999"/>
    <n v="74988.037280000004"/>
  </r>
  <r>
    <s v="EMPRESA DE GENERACION ELECTRICA DEL SUR S.A."/>
    <x v="81"/>
    <x v="1"/>
    <x v="0"/>
    <n v="4219464.43"/>
    <n v="4650004.71"/>
    <n v="4438766.93"/>
    <n v="4499154.04"/>
    <n v="4513610.26"/>
    <n v="4474386.5999999996"/>
    <n v="4362161.79"/>
    <n v="4528695.25"/>
    <n v="4337225.59"/>
    <n v="4330921.09"/>
    <n v="4359284.29"/>
    <n v="4411357.5"/>
    <n v="53125.032479999994"/>
  </r>
  <r>
    <s v="ENEL DISTRIBUCION PERU S.A.A."/>
    <x v="82"/>
    <x v="0"/>
    <x v="1"/>
    <n v="251902885.71000001"/>
    <n v="247335631.46000001"/>
    <n v="261438339.69"/>
    <n v="259005606.75999999"/>
    <n v="253013845.78999999"/>
    <n v="235085544.05000001"/>
    <n v="240145942.88"/>
    <n v="238825358.30000001"/>
    <n v="242166970"/>
    <n v="246895643.80000001"/>
    <n v="242432725.15000001"/>
    <n v="246832410.09"/>
    <n v="2965080.9036800009"/>
  </r>
  <r>
    <s v="LUZ DEL SUR S.A.A."/>
    <x v="83"/>
    <x v="0"/>
    <x v="1"/>
    <n v="265685154.91"/>
    <n v="264325476.02000001"/>
    <n v="257321858"/>
    <n v="271097134.19999999"/>
    <n v="251732195.25999999"/>
    <n v="246618946.22"/>
    <n v="241056581.16"/>
    <n v="251211392.78"/>
    <n v="244660295.66"/>
    <n v="242388682.66999999"/>
    <n v="248786024.28"/>
    <n v="256429755.75"/>
    <n v="3041313.4969100002"/>
  </r>
  <r>
    <s v="SERVICIOS ELECTRICOS RIOJA S.A."/>
    <x v="84"/>
    <x v="0"/>
    <x v="1"/>
    <n v="570684.63"/>
    <n v="559898.28"/>
    <n v="601961.44999999995"/>
    <n v="597881.06000000006"/>
    <n v="613063.6"/>
    <n v="590973.73"/>
    <n v="604664.19999999995"/>
    <n v="579869.31000000006"/>
    <n v="578666.01"/>
    <n v="602651.23"/>
    <n v="566142.73"/>
    <n v="574488.88"/>
    <n v="7040.9451100000006"/>
  </r>
  <r>
    <s v="PROYECTO ESPECIAL CHAVIMOCHIC"/>
    <x v="85"/>
    <x v="1"/>
    <x v="1"/>
    <n v="1037987.67"/>
    <n v="914880.69"/>
    <n v="914880.59"/>
    <n v="1091431.7"/>
    <n v="1104969.56"/>
    <n v="1008800.57"/>
    <n v="835704.09"/>
    <n v="900702.15"/>
    <n v="948254.25"/>
    <n v="926685.48"/>
    <n v="991217.85"/>
    <n v="1072278.54"/>
    <n v="11747.79314"/>
  </r>
  <r>
    <s v="ATN S.A."/>
    <x v="86"/>
    <x v="0"/>
    <x v="2"/>
    <n v="4882673.8499999996"/>
    <n v="5004013.1399999997"/>
    <n v="5005559.22"/>
    <n v="5020745.55"/>
    <n v="5023964.41"/>
    <n v="5038543.4400000004"/>
    <n v="5039222.26"/>
    <n v="5038543.8899999997"/>
    <n v="5040504.2699999996"/>
    <n v="5040089.49"/>
    <n v="5043225.18"/>
    <n v="5248827.97"/>
    <n v="60425.912670000005"/>
  </r>
  <r>
    <s v="ABY TRANSMISION SUR S.A."/>
    <x v="87"/>
    <x v="0"/>
    <x v="2"/>
    <n v="12958846.9"/>
    <n v="12976212.220000001"/>
    <n v="12976427.619999999"/>
    <n v="13019530.35"/>
    <n v="13024348.41"/>
    <n v="13153396.609999999"/>
    <n v="13154059.43"/>
    <n v="13153912.84"/>
    <n v="13155084.27"/>
    <n v="13154888.869999999"/>
    <n v="13156399.41"/>
    <n v="13699978.98"/>
    <n v="157583.08590999999"/>
  </r>
  <r>
    <s v="ATN 1 S.A."/>
    <x v="88"/>
    <x v="0"/>
    <x v="2"/>
    <n v="977881.12"/>
    <n v="476343.02"/>
    <n v="628490.18000000005"/>
    <n v="438688.99"/>
    <n v="445372.55"/>
    <n v="444784.46"/>
    <n v="445834.26"/>
    <n v="448275.24"/>
    <n v="455108.57"/>
    <n v="469017.09"/>
    <n v="469267.39"/>
    <n v="466875"/>
    <n v="6165.9378699999997"/>
  </r>
  <r>
    <s v="ATN 2 S.A."/>
    <x v="89"/>
    <x v="0"/>
    <x v="2"/>
    <n v="4687513.33"/>
    <n v="4726818.5599999996"/>
    <n v="4739920.3099999996"/>
    <n v="4715172.57"/>
    <n v="4763212.3"/>
    <n v="4773402.54"/>
    <n v="4596896.0599999996"/>
    <n v="4531222.58"/>
    <n v="4678356.49"/>
    <n v="4679760.9800000004"/>
    <n v="4505153.9800000004"/>
    <n v="4472715.5599999996"/>
    <n v="55870.145260000005"/>
  </r>
  <r>
    <s v="COMPAÑIA TRANSMISORA ANDINA SA"/>
    <x v="90"/>
    <x v="0"/>
    <x v="2"/>
    <n v="57800.85"/>
    <n v="215934.47"/>
    <n v="302618.17"/>
    <n v="55676.71"/>
    <n v="54171.1"/>
    <n v="55036.02"/>
    <n v="189458.82"/>
    <n v="901434.28"/>
    <n v="54440.87"/>
    <n v="54196.91"/>
    <n v="55651.88"/>
    <n v="512288.34"/>
    <n v="2508.7084199999999"/>
  </r>
  <r>
    <s v="COMPAÑIA TRANSMISORA NORPERUANA S.R.L."/>
    <x v="91"/>
    <x v="0"/>
    <x v="2"/>
    <n v="188864.52"/>
    <n v="186727.42"/>
    <n v="203750.2"/>
    <n v="191883.73"/>
    <n v="210490.2"/>
    <n v="193902.3"/>
    <n v="236833.23"/>
    <n v="195464.75"/>
    <n v="319531.34000000003"/>
    <n v="229290.77"/>
    <n v="420460.58"/>
    <n v="263165.7"/>
    <n v="2840.3647400000004"/>
  </r>
  <r>
    <s v="CONELSUR LT SAC"/>
    <x v="92"/>
    <x v="0"/>
    <x v="2"/>
    <n v="3035676.33"/>
    <n v="3044797.76"/>
    <n v="3034245.92"/>
    <n v="3035444.84"/>
    <n v="3035636.78"/>
    <n v="3035892.45"/>
    <n v="3053555.04"/>
    <n v="3037816.9"/>
    <n v="3045352.46"/>
    <n v="3043991.41"/>
    <n v="3042377.78"/>
    <n v="3040427.78"/>
    <n v="36485.215449999996"/>
  </r>
  <r>
    <s v="CONSORCIO ENERGETICO DE HUANCAVELICA S A"/>
    <x v="93"/>
    <x v="0"/>
    <x v="2"/>
    <n v="892287.36"/>
    <n v="933317.5"/>
    <n v="871296.73"/>
    <n v="849372.87"/>
    <n v="829204.43"/>
    <n v="1072871.54"/>
    <n v="1048334.29"/>
    <n v="968278.66"/>
    <n v="911850.25"/>
    <n v="894469.86"/>
    <n v="905826.47"/>
    <n v="862405.44"/>
    <n v="11039.5154"/>
  </r>
  <r>
    <s v="CONSORCIO TRANSMANTARO S.A."/>
    <x v="94"/>
    <x v="0"/>
    <x v="2"/>
    <n v="49822069.369999997"/>
    <n v="50848915.640000001"/>
    <n v="50176607"/>
    <n v="51082877.829999998"/>
    <n v="51408324.710000001"/>
    <n v="51387572.399999999"/>
    <n v="51614092.590000004"/>
    <n v="51455052.560000002"/>
    <n v="51629174.479999997"/>
    <n v="51585581.100000001"/>
    <n v="51697654.799999997"/>
    <n v="53538559.390000001"/>
    <n v="616246.48187000002"/>
  </r>
  <r>
    <s v="EMPRESA DE TRANSMISION AYMARAES SAC"/>
    <x v="95"/>
    <x v="0"/>
    <x v="2"/>
    <n v="713450.53"/>
    <n v="709645.57"/>
    <n v="574815.76"/>
    <n v="776464.81"/>
    <n v="708419.93"/>
    <n v="725846.85"/>
    <n v="692588.16"/>
    <n v="719693.15"/>
    <n v="759702.21"/>
    <n v="727885.63"/>
    <n v="730411.11"/>
    <n v="669764.30000000005"/>
    <n v="8508.6880100000017"/>
  </r>
  <r>
    <s v="EMPRESA DE TRANSMISION GUADALUPE S.A.C"/>
    <x v="96"/>
    <x v="0"/>
    <x v="2"/>
    <n v="239190.6"/>
    <n v="202113.86"/>
    <n v="232376.33"/>
    <n v="284043.64"/>
    <n v="299709.78999999998"/>
    <n v="244221.75"/>
    <n v="274123.27"/>
    <n v="0"/>
    <n v="576619.74"/>
    <n v="116065.97"/>
    <n v="230941.73"/>
    <n v="257517.32"/>
    <n v="2956.924"/>
  </r>
  <r>
    <s v="ETENORTE S.R.L."/>
    <x v="97"/>
    <x v="0"/>
    <x v="2"/>
    <n v="1357604.85"/>
    <n v="1372305.93"/>
    <n v="1366289.68"/>
    <n v="1361749.48"/>
    <n v="1376257.38"/>
    <n v="1390988.84"/>
    <n v="1406813.1"/>
    <n v="1385479.06"/>
    <n v="1400253.34"/>
    <n v="1392841.78"/>
    <n v="1396281.73"/>
    <n v="1406942.99"/>
    <n v="16613.80816"/>
  </r>
  <r>
    <s v="ETESELVA S.R.L"/>
    <x v="98"/>
    <x v="0"/>
    <x v="2"/>
    <n v="2013201.46"/>
    <n v="2130249.64"/>
    <n v="2013186.65"/>
    <n v="2029240.78"/>
    <n v="2030979.77"/>
    <n v="2007229.06"/>
    <n v="2007168.82"/>
    <n v="2007180.13"/>
    <n v="2007172.39"/>
    <n v="2007157.2"/>
    <n v="2007165.6"/>
    <n v="2047733.74"/>
    <n v="24307.665240000002"/>
  </r>
  <r>
    <s v="INTERCONEXION ELECTRICA ISA PERU S.A."/>
    <x v="99"/>
    <x v="0"/>
    <x v="2"/>
    <n v="4151402.95"/>
    <n v="4152633.66"/>
    <n v="4081925.63"/>
    <n v="4196031.45"/>
    <n v="4203112.08"/>
    <n v="4813153.5999999996"/>
    <n v="4917412.2699999996"/>
    <n v="4850790.04"/>
    <n v="4875472.2300000004"/>
    <n v="4876274.76"/>
    <n v="4925847.53"/>
    <n v="5081125.2"/>
    <n v="55125.181400000016"/>
  </r>
  <r>
    <s v="POMACOCHA POWER S.A.C."/>
    <x v="100"/>
    <x v="0"/>
    <x v="3"/>
    <n v="416608"/>
    <n v="420620.07"/>
    <n v="423079.08"/>
    <n v="417513.95"/>
    <n v="422949.66"/>
    <n v="424632.14"/>
    <n v="424114.45"/>
    <n v="429809"/>
    <n v="428126.52"/>
    <n v="430197.27"/>
    <n v="437315.45"/>
    <n v="432656.28"/>
    <n v="5107.6218700000009"/>
  </r>
  <r>
    <s v="RED DE ENERGIA DEL PERU SA"/>
    <x v="101"/>
    <x v="0"/>
    <x v="2"/>
    <n v="37603606.960000001"/>
    <n v="37499347.329999998"/>
    <n v="37173323.079999998"/>
    <n v="37825887.149999999"/>
    <n v="37763288.020000003"/>
    <n v="41660846.060000002"/>
    <n v="40952754.390000001"/>
    <n v="41183699.68"/>
    <n v="41268113.950000003"/>
    <n v="41429173.560000002"/>
    <n v="41533123.770000003"/>
    <n v="42482697.539999999"/>
    <n v="478375.86148999998"/>
  </r>
  <r>
    <s v="RED ELECTRICA DEL SUR S.A."/>
    <x v="102"/>
    <x v="0"/>
    <x v="2"/>
    <n v="4310594.78"/>
    <n v="4191952.23"/>
    <n v="4175921.47"/>
    <n v="4201227.58"/>
    <n v="4197446.88"/>
    <n v="4214219.53"/>
    <n v="4203437.34"/>
    <n v="4208457.07"/>
    <n v="4209466.6500000004"/>
    <n v="4208340.88"/>
    <n v="4215463.38"/>
    <n v="4368614.33"/>
    <n v="50705.142120000004"/>
  </r>
  <r>
    <s v="TRANSMISORA ELECTRICA DEL SUR S.A."/>
    <x v="103"/>
    <x v="0"/>
    <x v="2"/>
    <n v="1790607.28"/>
    <n v="1790111.81"/>
    <n v="1789101"/>
    <n v="1794941.08"/>
    <n v="1797659.2"/>
    <n v="1806232.27"/>
    <n v="1805726.44"/>
    <n v="1806415.4"/>
    <n v="1805891.61"/>
    <n v="1806047.45"/>
    <n v="1805791.26"/>
    <n v="1875342.77"/>
    <n v="21673.867569999999"/>
  </r>
  <r>
    <s v="EMPRESA DE SERVICIOS ELECTRICOS MUNICIPAL DE PATIVILCA S.A.C."/>
    <x v="104"/>
    <x v="0"/>
    <x v="3"/>
    <n v="84330.87"/>
    <n v="87576.38"/>
    <n v="99128.72"/>
    <n v="120331.67"/>
    <n v="107462.35"/>
    <n v="84413.13"/>
    <n v="81095.460000000006"/>
    <n v="89415.27"/>
    <n v="79399.94"/>
    <n v="73657.81"/>
    <n v="77171.42"/>
    <n v="61111.58"/>
    <n v="1045.0946000000001"/>
  </r>
  <r>
    <s v="COMPAÑÍA MINERA CHUNGAR S.A.C."/>
    <x v="104"/>
    <x v="0"/>
    <x v="3"/>
    <n v="0"/>
    <n v="0"/>
    <n v="0"/>
    <n v="0"/>
    <n v="0"/>
    <n v="0"/>
    <n v="0"/>
    <n v="0"/>
    <n v="0"/>
    <n v="0"/>
    <n v="0"/>
    <n v="0"/>
    <n v="0"/>
  </r>
  <r>
    <s v="ILLAPU ENERGY S.A."/>
    <x v="104"/>
    <x v="0"/>
    <x v="3"/>
    <n v="2176886.5"/>
    <n v="2022514.45"/>
    <n v="2240777.36"/>
    <n v="1929322.5"/>
    <n v="2297880.56"/>
    <n v="2236142.7000000002"/>
    <n v="2243320.81"/>
    <n v="2243320.81"/>
    <n v="2378256.44"/>
    <n v="2209935.84"/>
    <n v="2377428.94"/>
    <n v="2221967.81"/>
    <n v="26577.754720000001"/>
  </r>
  <r>
    <s v="PROYECTO ESPECIAL OLMOS TINAJONES"/>
    <x v="104"/>
    <x v="0"/>
    <x v="3"/>
    <n v="129258.82"/>
    <n v="131661.81"/>
    <n v="123134.34"/>
    <n v="135397.51"/>
    <n v="131606.88"/>
    <n v="180821.42"/>
    <n v="235772.56"/>
    <n v="207235.72"/>
    <n v="210204.55"/>
    <n v="205385.65"/>
    <n v="210594.06"/>
    <n v="214447.04"/>
    <n v="2115.52036"/>
  </r>
  <r>
    <m/>
    <x v="104"/>
    <x v="2"/>
    <x v="4"/>
    <m/>
    <m/>
    <m/>
    <m/>
    <m/>
    <m/>
    <m/>
    <m/>
    <m/>
    <m/>
    <m/>
    <m/>
    <m/>
  </r>
  <r>
    <m/>
    <x v="104"/>
    <x v="2"/>
    <x v="4"/>
    <m/>
    <m/>
    <m/>
    <m/>
    <m/>
    <m/>
    <m/>
    <m/>
    <m/>
    <m/>
    <m/>
    <m/>
    <m/>
  </r>
  <r>
    <m/>
    <x v="104"/>
    <x v="2"/>
    <x v="4"/>
    <m/>
    <m/>
    <m/>
    <m/>
    <m/>
    <m/>
    <m/>
    <m/>
    <m/>
    <m/>
    <m/>
    <m/>
    <m/>
  </r>
  <r>
    <m/>
    <x v="104"/>
    <x v="2"/>
    <x v="4"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8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P7:Q26" firstHeaderRow="1" firstDataRow="1" firstDataCol="1" rowPageCount="1" colPageCount="1"/>
  <pivotFields count="17">
    <pivotField showAll="0"/>
    <pivotField axis="axisRow" showAll="0" sortType="ascending">
      <items count="106">
        <item x="86"/>
        <item x="87"/>
        <item x="0"/>
        <item x="1"/>
        <item x="2"/>
        <item x="3"/>
        <item x="88"/>
        <item x="89"/>
        <item x="4"/>
        <item x="5"/>
        <item x="6"/>
        <item x="7"/>
        <item x="8"/>
        <item x="9"/>
        <item x="10"/>
        <item x="90"/>
        <item x="91"/>
        <item x="92"/>
        <item x="65"/>
        <item x="93"/>
        <item x="94"/>
        <item x="11"/>
        <item x="12"/>
        <item x="63"/>
        <item x="13"/>
        <item x="14"/>
        <item x="66"/>
        <item x="24"/>
        <item x="67"/>
        <item x="71"/>
        <item x="68"/>
        <item x="78"/>
        <item x="22"/>
        <item x="20"/>
        <item x="70"/>
        <item x="15"/>
        <item x="73"/>
        <item x="72"/>
        <item x="81"/>
        <item x="17"/>
        <item x="75"/>
        <item x="18"/>
        <item x="19"/>
        <item x="79"/>
        <item x="21"/>
        <item x="80"/>
        <item x="23"/>
        <item x="25"/>
        <item x="76"/>
        <item x="74"/>
        <item x="95"/>
        <item x="96"/>
        <item x="26"/>
        <item x="27"/>
        <item x="69"/>
        <item x="77"/>
        <item x="82"/>
        <item x="28"/>
        <item x="29"/>
        <item x="30"/>
        <item x="31"/>
        <item x="32"/>
        <item x="97"/>
        <item x="98"/>
        <item x="33"/>
        <item x="34"/>
        <item x="35"/>
        <item x="36"/>
        <item x="37"/>
        <item x="16"/>
        <item x="38"/>
        <item x="39"/>
        <item x="40"/>
        <item x="41"/>
        <item x="42"/>
        <item x="43"/>
        <item x="99"/>
        <item x="44"/>
        <item x="83"/>
        <item x="45"/>
        <item x="46"/>
        <item x="47"/>
        <item x="48"/>
        <item x="49"/>
        <item x="50"/>
        <item x="51"/>
        <item x="52"/>
        <item x="53"/>
        <item x="100"/>
        <item x="85"/>
        <item x="101"/>
        <item x="102"/>
        <item x="54"/>
        <item x="55"/>
        <item x="56"/>
        <item x="84"/>
        <item x="57"/>
        <item x="58"/>
        <item x="64"/>
        <item x="59"/>
        <item x="60"/>
        <item x="61"/>
        <item x="62"/>
        <item x="103"/>
        <item x="104"/>
        <item t="default"/>
      </items>
    </pivotField>
    <pivotField axis="axisRow" showAll="0">
      <items count="4">
        <item x="1"/>
        <item x="0"/>
        <item x="2"/>
        <item t="default"/>
      </items>
    </pivotField>
    <pivotField axis="axisPage" showAll="0">
      <items count="6">
        <item x="0"/>
        <item x="1"/>
        <item x="2"/>
        <item x="3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numFmtId="43" showAll="0"/>
    <pivotField numFmtId="43" showAll="0"/>
    <pivotField numFmtId="43" showAll="0"/>
    <pivotField numFmtId="43" showAll="0"/>
    <pivotField dataField="1" numFmtId="43" showAll="0" defaultSubtotal="0"/>
  </pivotFields>
  <rowFields count="2">
    <field x="2"/>
    <field x="1"/>
  </rowFields>
  <rowItems count="19">
    <i>
      <x v="1"/>
    </i>
    <i r="1">
      <x/>
    </i>
    <i r="1">
      <x v="1"/>
    </i>
    <i r="1">
      <x v="6"/>
    </i>
    <i r="1">
      <x v="7"/>
    </i>
    <i r="1">
      <x v="15"/>
    </i>
    <i r="1">
      <x v="16"/>
    </i>
    <i r="1">
      <x v="17"/>
    </i>
    <i r="1">
      <x v="19"/>
    </i>
    <i r="1">
      <x v="20"/>
    </i>
    <i r="1">
      <x v="50"/>
    </i>
    <i r="1">
      <x v="51"/>
    </i>
    <i r="1">
      <x v="62"/>
    </i>
    <i r="1">
      <x v="63"/>
    </i>
    <i r="1">
      <x v="76"/>
    </i>
    <i r="1">
      <x v="90"/>
    </i>
    <i r="1">
      <x v="91"/>
    </i>
    <i r="1">
      <x v="103"/>
    </i>
    <i t="grand">
      <x/>
    </i>
  </rowItems>
  <colItems count="1">
    <i/>
  </colItems>
  <pageFields count="1">
    <pageField fld="3" item="2" hier="0"/>
  </pageFields>
  <dataFields count="1">
    <dataField name="Suma de Total (miles)" fld="16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B68"/>
  <sheetViews>
    <sheetView tabSelected="1" view="pageBreakPreview" zoomScaleNormal="100" zoomScaleSheetLayoutView="100" zoomScalePageLayoutView="70" workbookViewId="0">
      <selection activeCell="I9" sqref="I9"/>
    </sheetView>
  </sheetViews>
  <sheetFormatPr baseColWidth="10" defaultRowHeight="12.75" x14ac:dyDescent="0.2"/>
  <cols>
    <col min="4" max="4" width="19.5703125" customWidth="1"/>
    <col min="5" max="6" width="13.7109375" bestFit="1" customWidth="1"/>
    <col min="7" max="7" width="15.7109375" customWidth="1"/>
    <col min="10" max="10" width="18.7109375" customWidth="1"/>
    <col min="11" max="11" width="13.42578125" customWidth="1"/>
    <col min="12" max="12" width="21" style="303" customWidth="1"/>
    <col min="13" max="13" width="22.85546875" style="303" bestFit="1" customWidth="1"/>
    <col min="14" max="14" width="12" style="303" customWidth="1"/>
    <col min="15" max="15" width="13.140625" style="303" customWidth="1"/>
    <col min="16" max="28" width="11.42578125" style="303"/>
  </cols>
  <sheetData>
    <row r="1" spans="1:28" ht="18" x14ac:dyDescent="0.25">
      <c r="A1" s="37" t="s">
        <v>80</v>
      </c>
      <c r="B1" s="35"/>
      <c r="C1" s="35"/>
      <c r="D1" s="35"/>
      <c r="E1" s="35"/>
      <c r="F1" s="35"/>
      <c r="G1" s="35"/>
      <c r="H1" s="35"/>
      <c r="I1" s="35"/>
      <c r="J1" s="35"/>
    </row>
    <row r="2" spans="1:28" x14ac:dyDescent="0.2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28" s="341" customFormat="1" ht="30.75" customHeight="1" x14ac:dyDescent="0.2">
      <c r="A3" s="338"/>
      <c r="B3" s="338"/>
      <c r="C3" s="338"/>
      <c r="D3" s="279" t="s">
        <v>25</v>
      </c>
      <c r="E3" s="273" t="s">
        <v>3</v>
      </c>
      <c r="F3" s="339" t="s">
        <v>4</v>
      </c>
      <c r="G3" s="340" t="s">
        <v>2</v>
      </c>
      <c r="H3" s="338"/>
      <c r="I3" s="338"/>
      <c r="J3" s="338"/>
      <c r="L3" s="346"/>
      <c r="M3" s="346"/>
      <c r="N3" s="346"/>
      <c r="O3" s="346"/>
      <c r="P3" s="346"/>
      <c r="Q3" s="346"/>
      <c r="R3" s="346"/>
      <c r="S3" s="346"/>
      <c r="T3" s="346"/>
      <c r="U3" s="346"/>
      <c r="V3" s="346"/>
      <c r="W3" s="346"/>
      <c r="X3" s="346"/>
      <c r="Y3" s="346"/>
      <c r="Z3" s="346"/>
      <c r="AA3" s="346"/>
      <c r="AB3" s="346"/>
    </row>
    <row r="4" spans="1:28" x14ac:dyDescent="0.2">
      <c r="A4" s="12"/>
      <c r="B4" s="12"/>
      <c r="C4" s="12"/>
      <c r="D4" s="38"/>
      <c r="E4" s="356" t="s">
        <v>30</v>
      </c>
      <c r="F4" s="357"/>
      <c r="G4" s="358"/>
      <c r="H4" s="12"/>
      <c r="I4" s="12"/>
      <c r="J4" s="14"/>
      <c r="K4" s="2"/>
    </row>
    <row r="5" spans="1:28" ht="18.75" customHeight="1" x14ac:dyDescent="0.25">
      <c r="A5" s="12"/>
      <c r="B5" s="12"/>
      <c r="C5" s="12"/>
      <c r="D5" s="39" t="s">
        <v>26</v>
      </c>
      <c r="E5" s="61">
        <v>600.5789387785909</v>
      </c>
      <c r="F5" s="249">
        <v>2902.8474747534328</v>
      </c>
      <c r="G5" s="64">
        <f>SUM(E5:F5)</f>
        <v>3503.4264135320236</v>
      </c>
      <c r="H5" s="12"/>
      <c r="I5" s="12"/>
      <c r="J5" s="12"/>
      <c r="K5" s="2"/>
    </row>
    <row r="6" spans="1:28" ht="18.75" customHeight="1" x14ac:dyDescent="0.2">
      <c r="A6" s="12"/>
      <c r="B6" s="12"/>
      <c r="C6" s="12"/>
      <c r="D6" s="57"/>
      <c r="E6" s="342">
        <f>+E5/$G$5</f>
        <v>0.17142616053211451</v>
      </c>
      <c r="F6" s="343">
        <f>+F5/G5</f>
        <v>0.82857383946788554</v>
      </c>
      <c r="G6" s="65">
        <f>G5/G12</f>
        <v>0.47253673073351365</v>
      </c>
      <c r="H6" s="12"/>
      <c r="I6" s="12"/>
      <c r="J6" s="12"/>
      <c r="K6" s="7"/>
      <c r="L6" s="347"/>
      <c r="M6" s="348"/>
      <c r="N6" s="348"/>
      <c r="O6" s="348"/>
    </row>
    <row r="7" spans="1:28" ht="18.75" customHeight="1" x14ac:dyDescent="0.25">
      <c r="A7" s="12"/>
      <c r="B7" s="12"/>
      <c r="C7" s="12"/>
      <c r="D7" s="39" t="s">
        <v>27</v>
      </c>
      <c r="E7" s="52">
        <v>0</v>
      </c>
      <c r="F7" s="63">
        <v>509.26587112082171</v>
      </c>
      <c r="G7" s="66">
        <f>SUM(E7:F7)</f>
        <v>509.26587112082171</v>
      </c>
      <c r="H7" s="12"/>
      <c r="I7" s="12"/>
      <c r="J7" s="12"/>
      <c r="K7" s="7"/>
      <c r="L7" s="347"/>
      <c r="M7" s="348"/>
      <c r="N7" s="348"/>
      <c r="O7" s="348"/>
    </row>
    <row r="8" spans="1:28" ht="18.75" customHeight="1" x14ac:dyDescent="0.2">
      <c r="A8" s="12"/>
      <c r="B8" s="12"/>
      <c r="C8" s="12"/>
      <c r="D8" s="57"/>
      <c r="E8" s="52"/>
      <c r="F8" s="62"/>
      <c r="G8" s="65">
        <f>G7/G12</f>
        <v>6.868899226314186E-2</v>
      </c>
      <c r="H8" s="12"/>
      <c r="I8" s="12"/>
      <c r="J8" s="12"/>
      <c r="K8" s="7"/>
      <c r="L8" s="347"/>
      <c r="M8" s="348"/>
      <c r="N8" s="348"/>
      <c r="O8" s="348"/>
    </row>
    <row r="9" spans="1:28" ht="18.75" customHeight="1" x14ac:dyDescent="0.25">
      <c r="A9" s="12"/>
      <c r="B9" s="12"/>
      <c r="C9" s="12"/>
      <c r="D9" s="39" t="s">
        <v>28</v>
      </c>
      <c r="E9" s="53">
        <v>1432.1841429549063</v>
      </c>
      <c r="F9" s="250">
        <v>1969.2063000855915</v>
      </c>
      <c r="G9" s="66">
        <f>SUM(E9:F9)</f>
        <v>3401.3904430404978</v>
      </c>
      <c r="H9" s="12"/>
      <c r="I9" s="12"/>
      <c r="J9" s="12"/>
      <c r="L9" s="349"/>
      <c r="M9" s="348"/>
      <c r="N9" s="348"/>
    </row>
    <row r="10" spans="1:28" ht="18.75" customHeight="1" x14ac:dyDescent="0.2">
      <c r="A10" s="12"/>
      <c r="B10" s="12"/>
      <c r="C10" s="12"/>
      <c r="D10" s="38"/>
      <c r="E10" s="344">
        <f>+E9/$G$9</f>
        <v>0.4210584368181734</v>
      </c>
      <c r="F10" s="345">
        <f>+F9/G9</f>
        <v>0.57894156318182655</v>
      </c>
      <c r="G10" s="67">
        <f>G9/G12</f>
        <v>0.4587742770033445</v>
      </c>
      <c r="H10" s="12"/>
      <c r="I10" s="12"/>
      <c r="J10" s="12"/>
      <c r="L10" s="349"/>
      <c r="M10" s="348"/>
      <c r="N10" s="348"/>
    </row>
    <row r="11" spans="1:28" x14ac:dyDescent="0.2">
      <c r="A11" s="12"/>
      <c r="B11" s="12"/>
      <c r="C11" s="12"/>
      <c r="D11" s="68"/>
      <c r="E11" s="54"/>
      <c r="F11" s="58"/>
      <c r="G11" s="69"/>
      <c r="H11" s="12"/>
      <c r="I11" s="12"/>
      <c r="J11" s="12"/>
      <c r="L11" s="347"/>
      <c r="M11" s="348"/>
      <c r="N11" s="348"/>
    </row>
    <row r="12" spans="1:28" ht="15.75" x14ac:dyDescent="0.25">
      <c r="A12" s="12"/>
      <c r="B12" s="12"/>
      <c r="C12" s="12"/>
      <c r="D12" s="70" t="s">
        <v>2</v>
      </c>
      <c r="E12" s="55">
        <f>SUM(E5,E7,E9)</f>
        <v>2032.7630817334971</v>
      </c>
      <c r="F12" s="59">
        <f>SUM(F5,F7,F9)</f>
        <v>5381.3196459598457</v>
      </c>
      <c r="G12" s="71">
        <f>SUM(E12:F12)</f>
        <v>7414.0827276933433</v>
      </c>
      <c r="H12" s="15"/>
      <c r="I12" s="15"/>
      <c r="J12" s="15"/>
      <c r="M12" s="348"/>
      <c r="N12" s="348"/>
    </row>
    <row r="13" spans="1:28" ht="13.5" thickBot="1" x14ac:dyDescent="0.25">
      <c r="A13" s="12"/>
      <c r="B13" s="12"/>
      <c r="C13" s="12"/>
      <c r="D13" s="72"/>
      <c r="E13" s="56">
        <f>E12/G12</f>
        <v>0.27417593738745977</v>
      </c>
      <c r="F13" s="60">
        <f>F12/G12</f>
        <v>0.72582406261254018</v>
      </c>
      <c r="G13" s="73"/>
      <c r="H13" s="12"/>
      <c r="I13" s="12"/>
      <c r="J13" s="12"/>
    </row>
    <row r="14" spans="1:28" ht="4.5" customHeight="1" x14ac:dyDescent="0.2">
      <c r="A14" s="12"/>
      <c r="B14" s="12"/>
      <c r="C14" s="12"/>
      <c r="D14" s="12"/>
      <c r="E14" s="12"/>
      <c r="F14" s="12"/>
      <c r="G14" s="12"/>
      <c r="H14" s="12"/>
      <c r="I14" s="12"/>
      <c r="J14" s="12"/>
    </row>
    <row r="15" spans="1:28" ht="14.25" customHeight="1" x14ac:dyDescent="0.2">
      <c r="A15" s="12"/>
      <c r="B15" s="12"/>
      <c r="C15" s="12"/>
      <c r="D15" s="12"/>
      <c r="E15" s="12"/>
      <c r="F15" s="12"/>
      <c r="G15" s="12"/>
      <c r="H15" s="12"/>
      <c r="I15" s="12"/>
      <c r="J15" s="12"/>
    </row>
    <row r="16" spans="1:28" ht="13.5" x14ac:dyDescent="0.25">
      <c r="A16" s="12"/>
      <c r="B16" s="40" t="s">
        <v>165</v>
      </c>
      <c r="C16" s="12"/>
      <c r="D16" s="12"/>
      <c r="E16" s="12"/>
      <c r="F16" s="12"/>
      <c r="G16" s="12"/>
      <c r="H16" s="12"/>
      <c r="I16" s="12"/>
      <c r="J16" s="12"/>
    </row>
    <row r="17" spans="1:28" ht="13.5" x14ac:dyDescent="0.25">
      <c r="A17" s="12"/>
      <c r="B17" s="40" t="s">
        <v>164</v>
      </c>
      <c r="C17" s="12"/>
      <c r="D17" s="12"/>
      <c r="E17" s="12"/>
      <c r="F17" s="12"/>
      <c r="G17" s="12"/>
      <c r="H17" s="12"/>
      <c r="I17" s="12"/>
      <c r="J17" s="12"/>
      <c r="L17" s="316"/>
      <c r="M17" s="316"/>
      <c r="N17" s="316"/>
      <c r="O17" s="316"/>
      <c r="P17" s="316"/>
      <c r="Q17" s="316"/>
      <c r="R17" s="316"/>
      <c r="S17" s="316"/>
      <c r="T17" s="316"/>
      <c r="U17" s="316"/>
      <c r="V17" s="316"/>
      <c r="W17" s="316"/>
      <c r="X17" s="316"/>
      <c r="Y17" s="316"/>
      <c r="Z17" s="316"/>
      <c r="AA17" s="316"/>
      <c r="AB17" s="316"/>
    </row>
    <row r="18" spans="1:28" ht="13.5" x14ac:dyDescent="0.25">
      <c r="A18" s="12"/>
      <c r="B18" s="12"/>
      <c r="C18" s="10"/>
      <c r="D18" s="12"/>
      <c r="E18" s="12"/>
      <c r="F18" s="12"/>
      <c r="G18" s="12"/>
      <c r="H18" s="12"/>
      <c r="I18" s="12"/>
      <c r="J18" s="12"/>
      <c r="L18" s="316"/>
      <c r="M18" s="316"/>
      <c r="N18" s="316"/>
      <c r="O18" s="316"/>
      <c r="P18" s="316"/>
      <c r="Q18" s="316"/>
      <c r="R18" s="316"/>
      <c r="S18" s="316"/>
      <c r="T18" s="316"/>
      <c r="U18" s="316"/>
      <c r="V18" s="316"/>
      <c r="W18" s="316"/>
      <c r="X18" s="316"/>
      <c r="Y18" s="316"/>
      <c r="Z18" s="316"/>
      <c r="AA18" s="316"/>
      <c r="AB18" s="316"/>
    </row>
    <row r="19" spans="1:28" x14ac:dyDescent="0.2">
      <c r="A19" s="12"/>
      <c r="B19" s="12"/>
      <c r="C19" s="12"/>
      <c r="D19" s="12"/>
      <c r="E19" s="12"/>
      <c r="F19" s="12"/>
      <c r="G19" s="12"/>
      <c r="H19" s="12"/>
      <c r="I19" s="12"/>
      <c r="J19" s="12"/>
      <c r="L19" s="316"/>
      <c r="M19" s="316"/>
      <c r="N19" s="316"/>
      <c r="O19" s="316"/>
      <c r="P19" s="316"/>
      <c r="Q19" s="316"/>
      <c r="R19" s="316"/>
      <c r="S19" s="316"/>
      <c r="T19" s="316"/>
      <c r="U19" s="316"/>
      <c r="V19" s="316"/>
      <c r="W19" s="316"/>
      <c r="X19" s="316"/>
      <c r="Y19" s="316"/>
      <c r="Z19" s="316"/>
      <c r="AA19" s="316"/>
      <c r="AB19" s="316"/>
    </row>
    <row r="20" spans="1:28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  <c r="L20" s="316"/>
      <c r="M20" s="350">
        <f>(E5/G5)*100</f>
        <v>17.142616053211452</v>
      </c>
      <c r="N20" s="350">
        <f>(F5/G5)*100</f>
        <v>82.857383946788559</v>
      </c>
      <c r="O20" s="351">
        <f>SUM(M20:N20)/100</f>
        <v>1.0000000000000002</v>
      </c>
      <c r="P20" s="316"/>
      <c r="Q20" s="316"/>
      <c r="R20" s="316"/>
      <c r="S20" s="316"/>
      <c r="T20" s="316"/>
      <c r="U20" s="316"/>
      <c r="V20" s="316"/>
      <c r="W20" s="316"/>
      <c r="X20" s="316"/>
      <c r="Y20" s="316"/>
      <c r="Z20" s="316"/>
      <c r="AA20" s="316"/>
      <c r="AB20" s="316"/>
    </row>
    <row r="21" spans="1:28" x14ac:dyDescent="0.2">
      <c r="A21" s="12"/>
      <c r="B21" s="12"/>
      <c r="C21" s="12"/>
      <c r="D21" s="12"/>
      <c r="E21" s="12"/>
      <c r="F21" s="12"/>
      <c r="G21" s="12"/>
      <c r="H21" s="12"/>
      <c r="I21" s="12"/>
      <c r="J21" s="12"/>
      <c r="L21" s="316"/>
      <c r="M21" s="350"/>
      <c r="N21" s="350"/>
      <c r="O21" s="351"/>
      <c r="P21" s="316"/>
      <c r="Q21" s="316"/>
      <c r="R21" s="316"/>
      <c r="S21" s="316"/>
      <c r="T21" s="316"/>
      <c r="U21" s="316"/>
      <c r="V21" s="316"/>
      <c r="W21" s="316"/>
      <c r="X21" s="316"/>
      <c r="Y21" s="316"/>
      <c r="Z21" s="316"/>
      <c r="AA21" s="316"/>
      <c r="AB21" s="316"/>
    </row>
    <row r="22" spans="1:28" x14ac:dyDescent="0.2">
      <c r="A22" s="12"/>
      <c r="B22" s="12"/>
      <c r="C22" s="12"/>
      <c r="D22" s="12"/>
      <c r="E22" s="12"/>
      <c r="F22" s="12"/>
      <c r="G22" s="12"/>
      <c r="H22" s="12"/>
      <c r="I22" s="12"/>
      <c r="J22" s="12"/>
      <c r="L22" s="316"/>
      <c r="M22" s="350"/>
      <c r="N22" s="350"/>
      <c r="O22" s="351"/>
      <c r="P22" s="316"/>
      <c r="Q22" s="316"/>
      <c r="R22" s="316"/>
      <c r="S22" s="316"/>
      <c r="T22" s="316"/>
      <c r="U22" s="316"/>
      <c r="V22" s="316"/>
      <c r="W22" s="316"/>
      <c r="X22" s="316"/>
      <c r="Y22" s="316"/>
      <c r="Z22" s="316"/>
      <c r="AA22" s="316"/>
      <c r="AB22" s="316"/>
    </row>
    <row r="23" spans="1:28" x14ac:dyDescent="0.2">
      <c r="A23" s="12"/>
      <c r="B23" s="12"/>
      <c r="C23" s="12"/>
      <c r="D23" s="12"/>
      <c r="E23" s="12"/>
      <c r="F23" s="12"/>
      <c r="G23" s="12"/>
      <c r="H23" s="12"/>
      <c r="I23" s="12"/>
      <c r="J23" s="12"/>
      <c r="L23" s="316"/>
      <c r="M23" s="350">
        <f>(E7/G7)*100</f>
        <v>0</v>
      </c>
      <c r="N23" s="350">
        <f>(F7/G7)*100</f>
        <v>100</v>
      </c>
      <c r="O23" s="351">
        <f>SUM(M23:N23)/100</f>
        <v>1</v>
      </c>
      <c r="P23" s="316"/>
      <c r="Q23" s="316"/>
      <c r="R23" s="316"/>
      <c r="S23" s="316"/>
      <c r="T23" s="316"/>
      <c r="U23" s="316"/>
      <c r="V23" s="316"/>
      <c r="W23" s="316"/>
      <c r="X23" s="316"/>
      <c r="Y23" s="316"/>
      <c r="Z23" s="316"/>
      <c r="AA23" s="316"/>
      <c r="AB23" s="316"/>
    </row>
    <row r="24" spans="1:28" x14ac:dyDescent="0.2">
      <c r="A24" s="12"/>
      <c r="B24" s="12"/>
      <c r="C24" s="12"/>
      <c r="D24" s="12"/>
      <c r="E24" s="12"/>
      <c r="F24" s="12"/>
      <c r="G24" s="12"/>
      <c r="H24" s="12"/>
      <c r="I24" s="12"/>
      <c r="J24" s="12"/>
      <c r="L24" s="316"/>
      <c r="M24" s="350"/>
      <c r="N24" s="350"/>
      <c r="O24" s="351"/>
      <c r="P24" s="316"/>
      <c r="Q24" s="316"/>
      <c r="R24" s="316"/>
      <c r="S24" s="316"/>
      <c r="T24" s="316"/>
      <c r="U24" s="316"/>
      <c r="V24" s="316"/>
      <c r="W24" s="316"/>
      <c r="X24" s="316"/>
      <c r="Y24" s="316"/>
      <c r="Z24" s="316"/>
      <c r="AA24" s="316"/>
      <c r="AB24" s="316"/>
    </row>
    <row r="25" spans="1:28" x14ac:dyDescent="0.2">
      <c r="A25" s="12"/>
      <c r="B25" s="12"/>
      <c r="C25" s="12"/>
      <c r="D25" s="12"/>
      <c r="E25" s="12"/>
      <c r="F25" s="12"/>
      <c r="G25" s="12"/>
      <c r="H25" s="12"/>
      <c r="I25" s="12"/>
      <c r="J25" s="12"/>
      <c r="L25" s="316"/>
      <c r="M25" s="350"/>
      <c r="N25" s="350"/>
      <c r="O25" s="351"/>
      <c r="P25" s="316"/>
      <c r="Q25" s="316"/>
      <c r="R25" s="316"/>
      <c r="S25" s="316"/>
      <c r="T25" s="316"/>
      <c r="U25" s="316"/>
      <c r="V25" s="316"/>
      <c r="W25" s="316"/>
      <c r="X25" s="316"/>
      <c r="Y25" s="316"/>
      <c r="Z25" s="316"/>
      <c r="AA25" s="316"/>
      <c r="AB25" s="316"/>
    </row>
    <row r="26" spans="1:28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L26" s="316"/>
      <c r="M26" s="350">
        <f>(E9/G9)*100</f>
        <v>42.10584368181734</v>
      </c>
      <c r="N26" s="350">
        <f>(F9/G9)*100</f>
        <v>57.894156318182652</v>
      </c>
      <c r="O26" s="351">
        <f>SUM(M26:N26)/100</f>
        <v>1</v>
      </c>
      <c r="P26" s="316"/>
      <c r="Q26" s="316"/>
      <c r="R26" s="316"/>
      <c r="S26" s="316"/>
      <c r="T26" s="316"/>
      <c r="U26" s="316"/>
      <c r="V26" s="316"/>
      <c r="W26" s="316"/>
      <c r="X26" s="316"/>
      <c r="Y26" s="316"/>
      <c r="Z26" s="316"/>
      <c r="AA26" s="316"/>
      <c r="AB26" s="316"/>
    </row>
    <row r="27" spans="1:28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L27" s="316"/>
      <c r="M27" s="316"/>
      <c r="N27" s="316"/>
      <c r="O27" s="316"/>
      <c r="P27" s="316"/>
      <c r="Q27" s="316"/>
      <c r="R27" s="316"/>
      <c r="S27" s="316"/>
      <c r="T27" s="316"/>
      <c r="U27" s="316"/>
      <c r="V27" s="316"/>
      <c r="W27" s="316"/>
      <c r="X27" s="316"/>
      <c r="Y27" s="316"/>
      <c r="Z27" s="316"/>
      <c r="AA27" s="316"/>
      <c r="AB27" s="316"/>
    </row>
    <row r="28" spans="1:28" x14ac:dyDescent="0.2">
      <c r="A28" s="12"/>
      <c r="B28" s="12"/>
      <c r="C28" s="12"/>
      <c r="D28" s="12"/>
      <c r="E28" s="12"/>
      <c r="F28" s="12"/>
      <c r="G28" s="12"/>
      <c r="H28" s="12"/>
      <c r="I28" s="12"/>
      <c r="J28" s="12"/>
      <c r="L28" s="316"/>
      <c r="M28" s="316"/>
      <c r="N28" s="316"/>
      <c r="O28" s="316"/>
      <c r="P28" s="316"/>
      <c r="Q28" s="316"/>
      <c r="R28" s="316"/>
      <c r="S28" s="316"/>
      <c r="T28" s="316"/>
      <c r="U28" s="316"/>
      <c r="V28" s="316"/>
      <c r="W28" s="316"/>
      <c r="X28" s="316"/>
      <c r="Y28" s="316"/>
      <c r="Z28" s="316"/>
      <c r="AA28" s="316"/>
      <c r="AB28" s="316"/>
    </row>
    <row r="29" spans="1:28" ht="15.75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  <c r="L29" s="316"/>
      <c r="M29" s="352" t="s">
        <v>205</v>
      </c>
      <c r="N29" s="316"/>
      <c r="O29" s="316"/>
      <c r="P29" s="316"/>
      <c r="Q29" s="316"/>
      <c r="R29" s="316"/>
      <c r="S29" s="316"/>
      <c r="T29" s="316"/>
      <c r="U29" s="316"/>
      <c r="V29" s="316"/>
      <c r="W29" s="316"/>
      <c r="X29" s="316"/>
      <c r="Y29" s="316"/>
      <c r="Z29" s="316"/>
      <c r="AA29" s="316"/>
      <c r="AB29" s="316"/>
    </row>
    <row r="30" spans="1:28" x14ac:dyDescent="0.2">
      <c r="A30" s="12"/>
      <c r="B30" s="12"/>
      <c r="C30" s="12"/>
      <c r="D30" s="12"/>
      <c r="E30" s="12"/>
      <c r="F30" s="12"/>
      <c r="G30" s="12"/>
      <c r="H30" s="12"/>
      <c r="I30" s="12"/>
      <c r="J30" s="12"/>
      <c r="L30" s="316"/>
      <c r="M30" s="316"/>
      <c r="N30" s="316"/>
      <c r="O30" s="316"/>
      <c r="P30" s="316"/>
      <c r="Q30" s="316"/>
      <c r="R30" s="316"/>
      <c r="S30" s="316"/>
      <c r="T30" s="316"/>
      <c r="U30" s="316"/>
      <c r="V30" s="316"/>
      <c r="W30" s="316"/>
      <c r="X30" s="316"/>
      <c r="Y30" s="316"/>
      <c r="Z30" s="316"/>
      <c r="AA30" s="316"/>
      <c r="AB30" s="316"/>
    </row>
    <row r="31" spans="1:28" x14ac:dyDescent="0.2">
      <c r="A31" s="12"/>
      <c r="B31" s="12"/>
      <c r="C31" s="12"/>
      <c r="D31" s="12"/>
      <c r="E31" s="12"/>
      <c r="F31" s="12"/>
      <c r="G31" s="12"/>
      <c r="H31" s="12"/>
      <c r="I31" s="12"/>
      <c r="J31" s="12"/>
      <c r="L31" s="316"/>
      <c r="M31" s="316"/>
      <c r="N31" s="353" t="s">
        <v>14</v>
      </c>
      <c r="O31" s="353" t="s">
        <v>15</v>
      </c>
      <c r="P31" s="353" t="s">
        <v>16</v>
      </c>
      <c r="Q31" s="353" t="s">
        <v>17</v>
      </c>
      <c r="R31" s="353" t="s">
        <v>18</v>
      </c>
      <c r="S31" s="353" t="s">
        <v>19</v>
      </c>
      <c r="T31" s="353" t="s">
        <v>20</v>
      </c>
      <c r="U31" s="353" t="s">
        <v>21</v>
      </c>
      <c r="V31" s="353" t="s">
        <v>24</v>
      </c>
      <c r="W31" s="353" t="s">
        <v>22</v>
      </c>
      <c r="X31" s="353" t="s">
        <v>23</v>
      </c>
      <c r="Y31" s="353" t="s">
        <v>32</v>
      </c>
      <c r="Z31" s="316" t="s">
        <v>2</v>
      </c>
      <c r="AA31" s="316"/>
      <c r="AB31" s="316"/>
    </row>
    <row r="32" spans="1:28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2"/>
      <c r="L32" s="316"/>
      <c r="M32" s="316" t="s">
        <v>12</v>
      </c>
      <c r="N32" s="317">
        <v>289.6627350163285</v>
      </c>
      <c r="O32" s="317">
        <v>304.01791528995267</v>
      </c>
      <c r="P32" s="317">
        <v>308.57563820228182</v>
      </c>
      <c r="Q32" s="317">
        <v>303.61658883962076</v>
      </c>
      <c r="R32" s="317">
        <v>293.13604588840496</v>
      </c>
      <c r="S32" s="317">
        <v>292.31934508934705</v>
      </c>
      <c r="T32" s="317">
        <v>279.33837476125751</v>
      </c>
      <c r="U32" s="317">
        <v>289.70962918341183</v>
      </c>
      <c r="V32" s="317">
        <v>288.66391226774778</v>
      </c>
      <c r="W32" s="317">
        <v>282.24289768303669</v>
      </c>
      <c r="X32" s="317">
        <v>284.84649911769282</v>
      </c>
      <c r="Y32" s="317">
        <v>287.29683219293963</v>
      </c>
      <c r="Z32" s="317">
        <f>SUM(N32:Y32)</f>
        <v>3503.4264135320227</v>
      </c>
      <c r="AA32" s="316"/>
      <c r="AB32" s="316"/>
    </row>
    <row r="33" spans="1:28" x14ac:dyDescent="0.2">
      <c r="A33" s="12"/>
      <c r="B33" s="12"/>
      <c r="C33" s="12"/>
      <c r="D33" s="12"/>
      <c r="E33" s="12"/>
      <c r="F33" s="12"/>
      <c r="G33" s="12"/>
      <c r="H33" s="12"/>
      <c r="I33" s="12"/>
      <c r="J33" s="12"/>
      <c r="L33" s="316"/>
      <c r="M33" s="316" t="s">
        <v>13</v>
      </c>
      <c r="N33" s="317">
        <v>41.702257914053142</v>
      </c>
      <c r="O33" s="317">
        <v>41.603664546119212</v>
      </c>
      <c r="P33" s="317">
        <v>41.176271798025766</v>
      </c>
      <c r="Q33" s="317">
        <v>41.96493913716386</v>
      </c>
      <c r="R33" s="317">
        <v>41.505375103131747</v>
      </c>
      <c r="S33" s="317">
        <v>43.145964212231924</v>
      </c>
      <c r="T33" s="317">
        <v>42.955547979682713</v>
      </c>
      <c r="U33" s="317">
        <v>43.305620526578743</v>
      </c>
      <c r="V33" s="317">
        <v>43.136525442232333</v>
      </c>
      <c r="W33" s="317">
        <v>42.702531262236526</v>
      </c>
      <c r="X33" s="317">
        <v>42.314405499788869</v>
      </c>
      <c r="Y33" s="317">
        <v>43.752767699576843</v>
      </c>
      <c r="Z33" s="317">
        <f>SUM(N33:Y33)</f>
        <v>509.26587112082166</v>
      </c>
      <c r="AA33" s="316"/>
      <c r="AB33" s="316"/>
    </row>
    <row r="34" spans="1:28" x14ac:dyDescent="0.2">
      <c r="A34" s="12"/>
      <c r="B34" s="12"/>
      <c r="C34" s="12"/>
      <c r="D34" s="12"/>
      <c r="E34" s="12"/>
      <c r="F34" s="12"/>
      <c r="G34" s="12"/>
      <c r="H34" s="12"/>
      <c r="I34" s="12"/>
      <c r="J34" s="12"/>
      <c r="L34" s="316"/>
      <c r="M34" s="316" t="s">
        <v>11</v>
      </c>
      <c r="N34" s="317">
        <v>293.53091362396941</v>
      </c>
      <c r="O34" s="317">
        <v>283.87441750105825</v>
      </c>
      <c r="P34" s="317">
        <v>293.53590780159294</v>
      </c>
      <c r="Q34" s="317">
        <v>297.24929988160181</v>
      </c>
      <c r="R34" s="317">
        <v>286.40091426960726</v>
      </c>
      <c r="S34" s="317">
        <v>275.50517072410156</v>
      </c>
      <c r="T34" s="317">
        <v>280.26653168300413</v>
      </c>
      <c r="U34" s="317">
        <v>277.76168816283962</v>
      </c>
      <c r="V34" s="317">
        <v>271.49292276656621</v>
      </c>
      <c r="W34" s="317">
        <v>275.26216673765452</v>
      </c>
      <c r="X34" s="317">
        <v>274.46463018216576</v>
      </c>
      <c r="Y34" s="317">
        <v>292.04587970633588</v>
      </c>
      <c r="Z34" s="317">
        <f>SUM(N34:Y34)</f>
        <v>3401.3904430404973</v>
      </c>
      <c r="AA34" s="317">
        <f>SUM(Z32:Z34)</f>
        <v>7414.0827276933414</v>
      </c>
      <c r="AB34" s="316"/>
    </row>
    <row r="35" spans="1:28" x14ac:dyDescent="0.2">
      <c r="A35" s="12"/>
      <c r="B35" s="12"/>
      <c r="C35" s="12"/>
      <c r="D35" s="12"/>
      <c r="E35" s="12"/>
      <c r="F35" s="12"/>
      <c r="G35" s="12"/>
      <c r="H35" s="12"/>
      <c r="I35" s="12"/>
      <c r="J35" s="12"/>
      <c r="L35" s="316"/>
      <c r="M35" s="316"/>
      <c r="N35" s="317"/>
      <c r="O35" s="317"/>
      <c r="P35" s="317"/>
      <c r="Q35" s="317"/>
      <c r="R35" s="317"/>
      <c r="S35" s="317"/>
      <c r="T35" s="317"/>
      <c r="U35" s="317"/>
      <c r="V35" s="317"/>
      <c r="W35" s="317"/>
      <c r="X35" s="317"/>
      <c r="Y35" s="317"/>
      <c r="Z35" s="316"/>
      <c r="AA35" s="316"/>
      <c r="AB35" s="316"/>
    </row>
    <row r="36" spans="1:28" x14ac:dyDescent="0.2">
      <c r="A36" s="12"/>
      <c r="B36" s="12"/>
      <c r="C36" s="12"/>
      <c r="D36" s="12"/>
      <c r="E36" s="12"/>
      <c r="F36" s="12"/>
      <c r="G36" s="12"/>
      <c r="H36" s="12"/>
      <c r="I36" s="12"/>
      <c r="J36" s="12"/>
      <c r="L36" s="316"/>
      <c r="M36" s="316"/>
      <c r="N36" s="317"/>
      <c r="O36" s="317"/>
      <c r="P36" s="317"/>
      <c r="Q36" s="317"/>
      <c r="R36" s="317"/>
      <c r="S36" s="317"/>
      <c r="T36" s="317"/>
      <c r="U36" s="317"/>
      <c r="V36" s="317"/>
      <c r="W36" s="317"/>
      <c r="X36" s="317"/>
      <c r="Y36" s="317"/>
      <c r="Z36" s="316"/>
      <c r="AA36" s="316"/>
      <c r="AB36" s="316"/>
    </row>
    <row r="37" spans="1:28" x14ac:dyDescent="0.2">
      <c r="A37" s="12"/>
      <c r="B37" s="12"/>
      <c r="C37" s="12"/>
      <c r="D37" s="12"/>
      <c r="E37" s="12"/>
      <c r="F37" s="12"/>
      <c r="G37" s="12"/>
      <c r="H37" s="12"/>
      <c r="I37" s="12"/>
      <c r="J37" s="12"/>
      <c r="L37" s="316"/>
      <c r="M37" s="316"/>
      <c r="N37" s="316"/>
      <c r="O37" s="316"/>
      <c r="P37" s="316"/>
      <c r="Q37" s="316"/>
      <c r="R37" s="316"/>
      <c r="S37" s="316"/>
      <c r="T37" s="316"/>
      <c r="U37" s="316"/>
      <c r="V37" s="316"/>
      <c r="W37" s="316"/>
      <c r="X37" s="316"/>
      <c r="Y37" s="316"/>
      <c r="Z37" s="316"/>
      <c r="AA37" s="316"/>
      <c r="AB37" s="316"/>
    </row>
    <row r="38" spans="1:28" x14ac:dyDescent="0.2">
      <c r="A38" s="12"/>
      <c r="B38" s="12"/>
      <c r="C38" s="12"/>
      <c r="D38" s="12"/>
      <c r="E38" s="12"/>
      <c r="F38" s="12"/>
      <c r="G38" s="12"/>
      <c r="H38" s="12"/>
      <c r="I38" s="12"/>
      <c r="J38" s="12"/>
      <c r="L38" s="316"/>
      <c r="M38" s="310"/>
      <c r="N38" s="317"/>
      <c r="O38" s="317"/>
      <c r="P38" s="317"/>
      <c r="Q38" s="317"/>
      <c r="R38" s="317"/>
      <c r="S38" s="317"/>
      <c r="T38" s="317"/>
      <c r="U38" s="317"/>
      <c r="V38" s="317"/>
      <c r="W38" s="317"/>
      <c r="X38" s="317"/>
      <c r="Y38" s="317"/>
      <c r="Z38" s="316"/>
      <c r="AA38" s="316"/>
      <c r="AB38" s="316"/>
    </row>
    <row r="39" spans="1:28" x14ac:dyDescent="0.2">
      <c r="A39" s="12"/>
      <c r="B39" s="12"/>
      <c r="C39" s="12"/>
      <c r="D39" s="12"/>
      <c r="E39" s="12"/>
      <c r="F39" s="12"/>
      <c r="G39" s="12"/>
      <c r="H39" s="12"/>
      <c r="I39" s="12"/>
      <c r="J39" s="12"/>
      <c r="L39" s="316"/>
      <c r="M39" s="316"/>
      <c r="N39" s="316"/>
      <c r="O39" s="316"/>
      <c r="P39" s="316"/>
      <c r="Q39" s="316"/>
      <c r="R39" s="316"/>
      <c r="S39" s="316"/>
      <c r="T39" s="316"/>
      <c r="U39" s="316"/>
      <c r="V39" s="316"/>
      <c r="W39" s="316"/>
      <c r="X39" s="316"/>
      <c r="Y39" s="316"/>
      <c r="Z39" s="316"/>
      <c r="AA39" s="316"/>
      <c r="AB39" s="316"/>
    </row>
    <row r="40" spans="1:28" x14ac:dyDescent="0.2">
      <c r="A40" s="12"/>
      <c r="B40" s="12"/>
      <c r="C40" s="12"/>
      <c r="D40" s="12"/>
      <c r="E40" s="12"/>
      <c r="F40" s="12"/>
      <c r="G40" s="12"/>
      <c r="H40" s="12"/>
      <c r="I40" s="12"/>
      <c r="J40" s="12"/>
      <c r="L40" s="316"/>
      <c r="M40" s="316"/>
      <c r="N40" s="316"/>
      <c r="O40" s="316"/>
      <c r="P40" s="316"/>
      <c r="Q40" s="316"/>
      <c r="R40" s="316"/>
      <c r="S40" s="316"/>
      <c r="T40" s="316"/>
      <c r="U40" s="316"/>
      <c r="V40" s="316"/>
      <c r="W40" s="316"/>
      <c r="X40" s="316"/>
      <c r="Y40" s="316"/>
      <c r="Z40" s="316"/>
      <c r="AA40" s="316"/>
      <c r="AB40" s="316"/>
    </row>
    <row r="41" spans="1:28" x14ac:dyDescent="0.2">
      <c r="A41" s="12"/>
      <c r="B41" s="12"/>
      <c r="C41" s="12"/>
      <c r="D41" s="12"/>
      <c r="E41" s="12"/>
      <c r="F41" s="12"/>
      <c r="G41" s="12"/>
      <c r="H41" s="12"/>
      <c r="I41" s="12"/>
      <c r="J41" s="12"/>
      <c r="L41" s="316"/>
      <c r="M41" s="316"/>
      <c r="N41" s="316"/>
      <c r="O41" s="316"/>
      <c r="P41" s="316"/>
      <c r="Q41" s="316"/>
      <c r="R41" s="316"/>
      <c r="S41" s="316"/>
      <c r="T41" s="316"/>
      <c r="U41" s="316"/>
      <c r="V41" s="316"/>
      <c r="W41" s="316"/>
      <c r="X41" s="316"/>
      <c r="Y41" s="316"/>
      <c r="Z41" s="316"/>
      <c r="AA41" s="316"/>
      <c r="AB41" s="316"/>
    </row>
    <row r="42" spans="1:28" x14ac:dyDescent="0.2">
      <c r="A42" s="12"/>
      <c r="B42" s="12"/>
      <c r="C42" s="12"/>
      <c r="D42" s="12"/>
      <c r="E42" s="12"/>
      <c r="F42" s="12"/>
      <c r="G42" s="12"/>
      <c r="H42" s="12"/>
      <c r="I42" s="12"/>
      <c r="J42" s="12"/>
    </row>
    <row r="43" spans="1:28" x14ac:dyDescent="0.2">
      <c r="A43" s="12"/>
      <c r="B43" s="12"/>
      <c r="C43" s="12"/>
      <c r="D43" s="12"/>
      <c r="E43" s="12"/>
      <c r="F43" s="12"/>
      <c r="G43" s="12"/>
      <c r="H43" s="12"/>
      <c r="I43" s="12"/>
      <c r="J43" s="12"/>
      <c r="M43" s="347"/>
      <c r="N43" s="354"/>
      <c r="O43" s="354"/>
      <c r="P43" s="354"/>
      <c r="Q43" s="354"/>
      <c r="R43" s="354"/>
      <c r="S43" s="354"/>
      <c r="T43" s="354"/>
      <c r="U43" s="354"/>
      <c r="V43" s="354"/>
      <c r="W43" s="354"/>
      <c r="X43" s="354"/>
      <c r="Y43" s="354"/>
    </row>
    <row r="44" spans="1:28" x14ac:dyDescent="0.2">
      <c r="A44" s="12"/>
      <c r="B44" s="12"/>
      <c r="C44" s="12"/>
      <c r="D44" s="12"/>
      <c r="E44" s="12"/>
      <c r="F44" s="12"/>
      <c r="G44" s="12"/>
      <c r="H44" s="12"/>
      <c r="I44" s="12"/>
      <c r="J44" s="12"/>
      <c r="M44" s="347"/>
      <c r="N44" s="354"/>
      <c r="O44" s="354"/>
      <c r="P44" s="354"/>
      <c r="Q44" s="354"/>
      <c r="R44" s="354"/>
      <c r="S44" s="354"/>
      <c r="T44" s="354"/>
      <c r="U44" s="354"/>
      <c r="V44" s="354"/>
      <c r="W44" s="354"/>
      <c r="X44" s="354"/>
      <c r="Y44" s="354"/>
    </row>
    <row r="45" spans="1:28" x14ac:dyDescent="0.2">
      <c r="A45" s="12"/>
      <c r="B45" s="12"/>
      <c r="C45" s="12"/>
      <c r="D45" s="12"/>
      <c r="E45" s="12"/>
      <c r="F45" s="12"/>
      <c r="G45" s="12"/>
      <c r="H45" s="12"/>
      <c r="I45" s="12"/>
      <c r="J45" s="12"/>
      <c r="M45" s="347"/>
      <c r="N45" s="354"/>
      <c r="O45" s="354"/>
      <c r="P45" s="354"/>
      <c r="Q45" s="354"/>
      <c r="R45" s="354"/>
      <c r="S45" s="354"/>
      <c r="T45" s="354"/>
      <c r="U45" s="354"/>
      <c r="V45" s="354"/>
      <c r="W45" s="354"/>
      <c r="X45" s="354"/>
      <c r="Y45" s="354"/>
    </row>
    <row r="46" spans="1:28" x14ac:dyDescent="0.2">
      <c r="A46" s="12"/>
      <c r="B46" s="12"/>
      <c r="C46" s="12"/>
      <c r="D46" s="12"/>
      <c r="E46" s="12"/>
      <c r="F46" s="12"/>
      <c r="G46" s="12"/>
      <c r="H46" s="12"/>
      <c r="I46" s="12"/>
      <c r="J46" s="12"/>
      <c r="M46" s="347"/>
      <c r="N46" s="348"/>
      <c r="O46" s="348"/>
      <c r="P46" s="348"/>
      <c r="Q46" s="348"/>
      <c r="R46" s="348"/>
      <c r="S46" s="348"/>
      <c r="T46" s="348"/>
      <c r="U46" s="348"/>
      <c r="V46" s="348"/>
      <c r="W46" s="348"/>
      <c r="X46" s="348"/>
      <c r="Y46" s="355"/>
    </row>
    <row r="47" spans="1:28" x14ac:dyDescent="0.2">
      <c r="A47" s="12"/>
      <c r="B47" s="12"/>
      <c r="C47" s="12"/>
      <c r="D47" s="12"/>
      <c r="E47" s="12"/>
      <c r="F47" s="12"/>
      <c r="G47" s="12"/>
      <c r="H47" s="12"/>
      <c r="I47" s="12"/>
      <c r="J47" s="12"/>
    </row>
    <row r="48" spans="1:28" x14ac:dyDescent="0.2">
      <c r="A48" s="12"/>
      <c r="B48" s="12"/>
      <c r="C48" s="12"/>
      <c r="D48" s="12"/>
      <c r="E48" s="12"/>
      <c r="F48" s="12"/>
      <c r="G48" s="12"/>
      <c r="H48" s="12"/>
      <c r="I48" s="12"/>
      <c r="J48" s="12"/>
    </row>
    <row r="49" spans="1:10" x14ac:dyDescent="0.2">
      <c r="A49" s="12"/>
      <c r="B49" s="12"/>
      <c r="C49" s="12"/>
      <c r="D49" s="12"/>
      <c r="E49" s="12"/>
      <c r="F49" s="12"/>
      <c r="G49" s="12"/>
      <c r="H49" s="12"/>
      <c r="I49" s="12"/>
      <c r="J49" s="12"/>
    </row>
    <row r="50" spans="1:10" x14ac:dyDescent="0.2">
      <c r="A50" s="12"/>
      <c r="B50" s="12"/>
      <c r="C50" s="12"/>
      <c r="D50" s="12"/>
      <c r="E50" s="12"/>
      <c r="F50" s="12"/>
      <c r="G50" s="12"/>
      <c r="H50" s="12"/>
      <c r="I50" s="12"/>
      <c r="J50" s="12"/>
    </row>
    <row r="51" spans="1:10" x14ac:dyDescent="0.2">
      <c r="A51" s="12"/>
      <c r="B51" s="12"/>
      <c r="C51" s="12"/>
      <c r="D51" s="12"/>
      <c r="E51" s="12"/>
      <c r="F51" s="12"/>
      <c r="G51" s="12"/>
      <c r="H51" s="12"/>
      <c r="I51" s="12"/>
      <c r="J51" s="12"/>
    </row>
    <row r="52" spans="1:10" x14ac:dyDescent="0.2">
      <c r="A52" s="12"/>
      <c r="B52" s="12"/>
      <c r="C52" s="12"/>
      <c r="D52" s="12"/>
      <c r="E52" s="12"/>
      <c r="F52" s="12"/>
      <c r="G52" s="12"/>
      <c r="H52" s="12"/>
      <c r="I52" s="12"/>
      <c r="J52" s="12"/>
    </row>
    <row r="53" spans="1:10" x14ac:dyDescent="0.2">
      <c r="A53" s="12"/>
      <c r="B53" s="12"/>
      <c r="C53" s="12"/>
      <c r="D53" s="12"/>
      <c r="E53" s="12"/>
      <c r="F53" s="12"/>
      <c r="G53" s="12"/>
      <c r="H53" s="12"/>
      <c r="I53" s="12"/>
      <c r="J53" s="12"/>
    </row>
    <row r="54" spans="1:10" x14ac:dyDescent="0.2">
      <c r="A54" s="12"/>
      <c r="B54" s="12"/>
      <c r="C54" s="12"/>
      <c r="D54" s="12"/>
      <c r="E54" s="12"/>
      <c r="F54" s="12"/>
      <c r="G54" s="12"/>
      <c r="H54" s="12"/>
      <c r="I54" s="12"/>
      <c r="J54" s="12"/>
    </row>
    <row r="55" spans="1:10" x14ac:dyDescent="0.2">
      <c r="A55" s="12"/>
      <c r="B55" s="12"/>
      <c r="C55" s="12"/>
      <c r="D55" s="12"/>
      <c r="E55" s="12"/>
      <c r="F55" s="12"/>
      <c r="G55" s="12"/>
      <c r="H55" s="12"/>
      <c r="I55" s="12"/>
      <c r="J55" s="12"/>
    </row>
    <row r="56" spans="1:10" x14ac:dyDescent="0.2">
      <c r="A56" s="12"/>
      <c r="B56" s="12"/>
      <c r="C56" s="12"/>
      <c r="D56" s="12"/>
      <c r="E56" s="12"/>
      <c r="F56" s="12"/>
      <c r="G56" s="12"/>
      <c r="H56" s="12"/>
      <c r="I56" s="12"/>
      <c r="J56" s="12"/>
    </row>
    <row r="57" spans="1:10" x14ac:dyDescent="0.2">
      <c r="A57" s="12"/>
      <c r="B57" s="12"/>
      <c r="C57" s="12"/>
      <c r="D57" s="12"/>
      <c r="E57" s="12"/>
      <c r="F57" s="12"/>
      <c r="G57" s="12"/>
      <c r="H57" s="12"/>
      <c r="I57" s="12"/>
      <c r="J57" s="12"/>
    </row>
    <row r="58" spans="1:10" x14ac:dyDescent="0.2">
      <c r="A58" s="12"/>
      <c r="B58" s="12"/>
      <c r="C58" s="12"/>
      <c r="D58" s="12"/>
      <c r="E58" s="12"/>
      <c r="F58" s="12"/>
      <c r="G58" s="12"/>
      <c r="H58" s="12"/>
      <c r="I58" s="12"/>
      <c r="J58" s="12"/>
    </row>
    <row r="59" spans="1:10" x14ac:dyDescent="0.2">
      <c r="A59" s="12"/>
      <c r="B59" s="12"/>
      <c r="C59" s="12"/>
      <c r="D59" s="12"/>
      <c r="E59" s="12"/>
      <c r="F59" s="12"/>
      <c r="G59" s="12"/>
      <c r="H59" s="12"/>
      <c r="I59" s="12"/>
      <c r="J59" s="12"/>
    </row>
    <row r="60" spans="1:10" x14ac:dyDescent="0.2">
      <c r="A60" s="12"/>
      <c r="B60" s="12"/>
      <c r="C60" s="12"/>
      <c r="D60" s="12"/>
      <c r="E60" s="12"/>
      <c r="F60" s="12"/>
      <c r="G60" s="12"/>
      <c r="H60" s="12"/>
      <c r="I60" s="12"/>
      <c r="J60" s="12"/>
    </row>
    <row r="61" spans="1:10" x14ac:dyDescent="0.2">
      <c r="A61" s="12"/>
      <c r="B61" s="12"/>
      <c r="C61" s="12"/>
      <c r="D61" s="12"/>
      <c r="E61" s="12"/>
      <c r="F61" s="12"/>
      <c r="G61" s="12"/>
      <c r="H61" s="12"/>
      <c r="I61" s="12"/>
      <c r="J61" s="12"/>
    </row>
    <row r="62" spans="1:10" x14ac:dyDescent="0.2">
      <c r="A62" s="12"/>
      <c r="B62" s="12"/>
      <c r="C62" s="12"/>
      <c r="D62" s="12"/>
      <c r="E62" s="12"/>
      <c r="F62" s="12"/>
      <c r="G62" s="12"/>
      <c r="H62" s="12"/>
      <c r="I62" s="12"/>
      <c r="J62" s="12"/>
    </row>
    <row r="63" spans="1:10" x14ac:dyDescent="0.2">
      <c r="A63" s="12"/>
      <c r="B63" s="12"/>
      <c r="C63" s="12"/>
      <c r="D63" s="12"/>
      <c r="E63" s="12"/>
      <c r="F63" s="12"/>
      <c r="G63" s="12"/>
      <c r="H63" s="12"/>
      <c r="I63" s="12"/>
      <c r="J63" s="12"/>
    </row>
    <row r="64" spans="1:10" x14ac:dyDescent="0.2">
      <c r="A64" s="12"/>
      <c r="B64" s="12"/>
      <c r="C64" s="12"/>
      <c r="D64" s="12"/>
      <c r="E64" s="12"/>
      <c r="F64" s="12"/>
      <c r="G64" s="12"/>
      <c r="H64" s="12"/>
      <c r="I64" s="12"/>
      <c r="J64" s="12"/>
    </row>
    <row r="65" spans="1:10" x14ac:dyDescent="0.2">
      <c r="A65" s="12"/>
      <c r="B65" s="12"/>
      <c r="C65" s="12"/>
      <c r="D65" s="12"/>
      <c r="E65" s="12"/>
      <c r="F65" s="12"/>
      <c r="G65" s="12"/>
      <c r="H65" s="12"/>
      <c r="I65" s="12"/>
      <c r="J65" s="12"/>
    </row>
    <row r="66" spans="1:10" x14ac:dyDescent="0.2">
      <c r="A66" s="12"/>
      <c r="B66" s="12"/>
      <c r="C66" s="12"/>
      <c r="D66" s="12"/>
      <c r="E66" s="12"/>
      <c r="F66" s="12"/>
      <c r="G66" s="12"/>
      <c r="H66" s="12"/>
      <c r="I66" s="12"/>
      <c r="J66" s="12"/>
    </row>
    <row r="67" spans="1:10" x14ac:dyDescent="0.2">
      <c r="A67" s="12"/>
      <c r="B67" s="12"/>
      <c r="C67" s="12"/>
      <c r="D67" s="12"/>
      <c r="E67" s="12"/>
      <c r="F67" s="12"/>
      <c r="G67" s="12"/>
      <c r="H67" s="12"/>
      <c r="I67" s="12"/>
      <c r="J67" s="12"/>
    </row>
    <row r="68" spans="1:10" x14ac:dyDescent="0.2">
      <c r="A68" s="12"/>
      <c r="B68" s="12"/>
      <c r="C68" s="12"/>
      <c r="D68" s="12"/>
      <c r="E68" s="12"/>
      <c r="F68" s="12"/>
      <c r="G68" s="12"/>
      <c r="H68" s="12"/>
      <c r="I68" s="12"/>
      <c r="J68" s="12"/>
    </row>
  </sheetData>
  <mergeCells count="1">
    <mergeCell ref="E4:G4"/>
  </mergeCells>
  <phoneticPr fontId="0" type="noConversion"/>
  <printOptions horizontalCentered="1"/>
  <pageMargins left="0.78740157480314965" right="0.59055118110236227" top="0.78740157480314965" bottom="0.59055118110236227" header="0.31496062992125984" footer="0.31496062992125984"/>
  <pageSetup paperSize="9" scale="6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C121"/>
  <sheetViews>
    <sheetView view="pageBreakPreview" zoomScaleNormal="100" zoomScaleSheetLayoutView="100" zoomScalePageLayoutView="85" workbookViewId="0">
      <selection activeCell="H64" sqref="H64"/>
    </sheetView>
  </sheetViews>
  <sheetFormatPr baseColWidth="10" defaultRowHeight="12.75" x14ac:dyDescent="0.2"/>
  <cols>
    <col min="1" max="1" width="1.7109375" style="12" customWidth="1"/>
    <col min="2" max="2" width="4.7109375" customWidth="1"/>
    <col min="3" max="3" width="50.28515625" bestFit="1" customWidth="1"/>
    <col min="4" max="4" width="14.140625" customWidth="1"/>
    <col min="5" max="5" width="9.85546875" customWidth="1"/>
    <col min="6" max="6" width="12.28515625" customWidth="1"/>
    <col min="7" max="7" width="9.85546875" customWidth="1"/>
    <col min="8" max="8" width="10.7109375" customWidth="1"/>
    <col min="9" max="9" width="8.85546875" customWidth="1"/>
    <col min="10" max="10" width="9.42578125" customWidth="1"/>
    <col min="11" max="11" width="8.85546875" customWidth="1"/>
    <col min="12" max="12" width="12.5703125" customWidth="1"/>
    <col min="13" max="13" width="8.85546875" customWidth="1"/>
    <col min="14" max="14" width="12.7109375" customWidth="1"/>
    <col min="15" max="15" width="8.85546875" customWidth="1"/>
    <col min="16" max="16" width="12.7109375" customWidth="1"/>
    <col min="17" max="17" width="10.5703125" customWidth="1"/>
    <col min="18" max="18" width="12.7109375" customWidth="1"/>
    <col min="19" max="19" width="8.85546875" customWidth="1"/>
    <col min="20" max="20" width="11.28515625" customWidth="1"/>
    <col min="21" max="21" width="8.85546875" customWidth="1"/>
    <col min="22" max="22" width="13.28515625" customWidth="1"/>
    <col min="23" max="23" width="8.85546875" customWidth="1"/>
    <col min="24" max="24" width="18.140625" customWidth="1"/>
    <col min="25" max="25" width="8.28515625" customWidth="1"/>
    <col min="26" max="26" width="1.7109375" style="12" customWidth="1"/>
    <col min="27" max="27" width="6.85546875" style="331" customWidth="1"/>
    <col min="28" max="28" width="23.5703125" style="331" bestFit="1" customWidth="1"/>
    <col min="29" max="29" width="14.42578125" style="331" customWidth="1"/>
    <col min="30" max="30" width="13.28515625" style="331" bestFit="1" customWidth="1"/>
    <col min="31" max="31" width="9" style="331" customWidth="1"/>
    <col min="32" max="32" width="14.28515625" style="331" customWidth="1"/>
    <col min="33" max="33" width="11.85546875" style="331" customWidth="1"/>
    <col min="34" max="36" width="12" style="331" customWidth="1"/>
    <col min="37" max="37" width="12.42578125" style="331" customWidth="1"/>
    <col min="38" max="38" width="12.28515625" style="331" customWidth="1"/>
    <col min="39" max="39" width="11.42578125" style="331"/>
    <col min="40" max="40" width="11.5703125" style="331" bestFit="1" customWidth="1"/>
    <col min="42" max="42" width="11.5703125" bestFit="1" customWidth="1"/>
    <col min="46" max="46" width="12" bestFit="1" customWidth="1"/>
  </cols>
  <sheetData>
    <row r="1" spans="1:55" ht="18.75" x14ac:dyDescent="0.25">
      <c r="A1" s="255" t="s">
        <v>103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</row>
    <row r="2" spans="1:55" x14ac:dyDescent="0.2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1:55" ht="15.75" thickBot="1" x14ac:dyDescent="0.25">
      <c r="B3" s="16" t="s">
        <v>166</v>
      </c>
      <c r="C3" s="33"/>
      <c r="D3" s="13"/>
      <c r="E3" s="33"/>
      <c r="F3" s="34"/>
      <c r="G3" s="33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2"/>
      <c r="Y3" s="12"/>
    </row>
    <row r="4" spans="1:55" s="79" customFormat="1" ht="19.5" customHeight="1" x14ac:dyDescent="0.2">
      <c r="A4" s="78"/>
      <c r="B4" s="375" t="s">
        <v>5</v>
      </c>
      <c r="C4" s="362" t="s">
        <v>8</v>
      </c>
      <c r="D4" s="368" t="s">
        <v>167</v>
      </c>
      <c r="E4" s="368"/>
      <c r="F4" s="368"/>
      <c r="G4" s="368"/>
      <c r="H4" s="368"/>
      <c r="I4" s="368"/>
      <c r="J4" s="368"/>
      <c r="K4" s="368"/>
      <c r="L4" s="368"/>
      <c r="M4" s="369"/>
      <c r="N4" s="370" t="s">
        <v>168</v>
      </c>
      <c r="O4" s="368"/>
      <c r="P4" s="368"/>
      <c r="Q4" s="368"/>
      <c r="R4" s="368"/>
      <c r="S4" s="368"/>
      <c r="T4" s="368"/>
      <c r="U4" s="368"/>
      <c r="V4" s="368"/>
      <c r="W4" s="369"/>
      <c r="X4" s="368" t="s">
        <v>169</v>
      </c>
      <c r="Y4" s="369"/>
      <c r="Z4" s="78"/>
      <c r="AA4" s="331"/>
      <c r="AB4" s="331"/>
      <c r="AC4" s="331"/>
      <c r="AD4" s="331"/>
      <c r="AE4" s="331"/>
      <c r="AF4" s="331"/>
      <c r="AG4" s="331"/>
      <c r="AH4" s="331"/>
      <c r="AI4" s="331"/>
      <c r="AJ4" s="331"/>
      <c r="AK4" s="331"/>
      <c r="AL4" s="331"/>
      <c r="AM4" s="331"/>
      <c r="AN4" s="331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</row>
    <row r="5" spans="1:55" s="79" customFormat="1" ht="19.5" customHeight="1" x14ac:dyDescent="0.2">
      <c r="A5" s="78"/>
      <c r="B5" s="376"/>
      <c r="C5" s="363"/>
      <c r="D5" s="258" t="s">
        <v>0</v>
      </c>
      <c r="E5" s="259" t="s">
        <v>6</v>
      </c>
      <c r="F5" s="260" t="s">
        <v>1</v>
      </c>
      <c r="G5" s="259" t="s">
        <v>6</v>
      </c>
      <c r="H5" s="260" t="s">
        <v>69</v>
      </c>
      <c r="I5" s="259" t="s">
        <v>6</v>
      </c>
      <c r="J5" s="260" t="s">
        <v>81</v>
      </c>
      <c r="K5" s="259" t="s">
        <v>6</v>
      </c>
      <c r="L5" s="260" t="s">
        <v>2</v>
      </c>
      <c r="M5" s="261" t="s">
        <v>6</v>
      </c>
      <c r="N5" s="262" t="s">
        <v>0</v>
      </c>
      <c r="O5" s="259" t="s">
        <v>6</v>
      </c>
      <c r="P5" s="260" t="s">
        <v>1</v>
      </c>
      <c r="Q5" s="259" t="s">
        <v>6</v>
      </c>
      <c r="R5" s="260" t="s">
        <v>69</v>
      </c>
      <c r="S5" s="259" t="s">
        <v>6</v>
      </c>
      <c r="T5" s="263" t="s">
        <v>81</v>
      </c>
      <c r="U5" s="263" t="s">
        <v>6</v>
      </c>
      <c r="V5" s="260" t="s">
        <v>2</v>
      </c>
      <c r="W5" s="261" t="s">
        <v>6</v>
      </c>
      <c r="X5" s="264" t="s">
        <v>29</v>
      </c>
      <c r="Y5" s="265" t="s">
        <v>6</v>
      </c>
      <c r="Z5" s="78"/>
      <c r="AA5" s="320"/>
      <c r="AB5" s="320"/>
      <c r="AC5" s="320"/>
      <c r="AD5" s="320"/>
      <c r="AE5" s="320"/>
      <c r="AF5" s="320"/>
      <c r="AG5" s="320"/>
      <c r="AH5" s="320"/>
      <c r="AI5" s="320"/>
      <c r="AJ5" s="320"/>
      <c r="AK5" s="320"/>
      <c r="AL5" s="320"/>
      <c r="AM5" s="320"/>
      <c r="AN5" s="320"/>
      <c r="AV5"/>
      <c r="AW5"/>
      <c r="AX5"/>
      <c r="AY5"/>
      <c r="AZ5"/>
      <c r="BA5"/>
      <c r="BB5"/>
      <c r="BC5"/>
    </row>
    <row r="6" spans="1:55" s="79" customFormat="1" ht="19.5" customHeight="1" x14ac:dyDescent="0.2">
      <c r="A6" s="78"/>
      <c r="B6" s="81">
        <v>1</v>
      </c>
      <c r="C6" s="94" t="s">
        <v>87</v>
      </c>
      <c r="D6" s="91">
        <v>1008.3600000000007</v>
      </c>
      <c r="E6" s="83">
        <f>D6/$D$75</f>
        <v>0.28024783073071069</v>
      </c>
      <c r="F6" s="82">
        <v>18.679999999999989</v>
      </c>
      <c r="G6" s="83">
        <f>F6/$F$82</f>
        <v>2.4813777119147024E-3</v>
      </c>
      <c r="H6" s="84"/>
      <c r="I6" s="83">
        <f>H6/$H$82</f>
        <v>0</v>
      </c>
      <c r="J6" s="84"/>
      <c r="K6" s="83">
        <f>J6/$J$82</f>
        <v>0</v>
      </c>
      <c r="L6" s="85">
        <f t="shared" ref="L6:L11" si="0">D6+F6+H6+J6</f>
        <v>1027.0400000000006</v>
      </c>
      <c r="M6" s="86">
        <f>L6/$L$82</f>
        <v>7.7164131030861408E-2</v>
      </c>
      <c r="N6" s="87">
        <v>6907.074655999997</v>
      </c>
      <c r="O6" s="83">
        <f>N6/$N$82</f>
        <v>0.23452309016970294</v>
      </c>
      <c r="P6" s="82">
        <v>2.659789</v>
      </c>
      <c r="Q6" s="88">
        <f>P6/$P$82</f>
        <v>1.3548501520138016E-4</v>
      </c>
      <c r="R6" s="82"/>
      <c r="S6" s="88">
        <f>R6/$R$82</f>
        <v>0</v>
      </c>
      <c r="T6" s="88"/>
      <c r="U6" s="88">
        <f>T6/$T$82</f>
        <v>0</v>
      </c>
      <c r="V6" s="89">
        <f>N6+P6+R6+T6</f>
        <v>6909.7344449999973</v>
      </c>
      <c r="W6" s="90">
        <f>V6/$V$82</f>
        <v>0.13461448569897119</v>
      </c>
      <c r="X6" s="91">
        <v>454520.47956400574</v>
      </c>
      <c r="Y6" s="92">
        <f>X6/$X$82</f>
        <v>0.12973598583615617</v>
      </c>
      <c r="Z6" s="78"/>
      <c r="AA6" s="320"/>
      <c r="AB6" s="320"/>
      <c r="AC6" s="320"/>
      <c r="AD6" s="320"/>
      <c r="AE6" s="320"/>
      <c r="AF6" s="320"/>
      <c r="AG6" s="320"/>
      <c r="AH6" s="320"/>
      <c r="AI6" s="320"/>
      <c r="AJ6" s="320"/>
      <c r="AK6" s="320"/>
      <c r="AL6" s="320"/>
      <c r="AM6" s="320"/>
      <c r="AN6" s="320"/>
      <c r="AV6"/>
      <c r="AW6"/>
      <c r="AX6"/>
      <c r="AY6"/>
      <c r="AZ6"/>
      <c r="BA6"/>
      <c r="BB6"/>
      <c r="BC6"/>
    </row>
    <row r="7" spans="1:55" s="79" customFormat="1" ht="19.5" customHeight="1" x14ac:dyDescent="0.2">
      <c r="A7" s="78"/>
      <c r="B7" s="93">
        <v>2</v>
      </c>
      <c r="C7" s="94" t="s">
        <v>88</v>
      </c>
      <c r="D7" s="91">
        <v>177.08999999999989</v>
      </c>
      <c r="E7" s="83">
        <f>D7/$D$75</f>
        <v>4.9217628965946177E-2</v>
      </c>
      <c r="F7" s="82">
        <v>137.31999999999996</v>
      </c>
      <c r="G7" s="83">
        <f>F7/$F$82</f>
        <v>1.8241048576023933E-2</v>
      </c>
      <c r="H7" s="84"/>
      <c r="I7" s="83">
        <f>H7/$H$82</f>
        <v>0</v>
      </c>
      <c r="J7" s="84"/>
      <c r="K7" s="83">
        <f>J7/$J$82</f>
        <v>0</v>
      </c>
      <c r="L7" s="85">
        <f t="shared" si="0"/>
        <v>314.40999999999985</v>
      </c>
      <c r="M7" s="86">
        <f>L7/$L$82</f>
        <v>2.3622424090018995E-2</v>
      </c>
      <c r="N7" s="87">
        <v>955.56080899999972</v>
      </c>
      <c r="O7" s="83">
        <f>N7/$N$82</f>
        <v>3.2445150071900616E-2</v>
      </c>
      <c r="P7" s="82">
        <v>86.023241999999982</v>
      </c>
      <c r="Q7" s="88">
        <f>P7/$P$82</f>
        <v>4.3818739945318975E-3</v>
      </c>
      <c r="R7" s="82"/>
      <c r="S7" s="88">
        <f>R7/$R$82</f>
        <v>0</v>
      </c>
      <c r="T7" s="88"/>
      <c r="U7" s="88">
        <f>T7/$T$82</f>
        <v>0</v>
      </c>
      <c r="V7" s="89">
        <f>N7+P7+R7+T7</f>
        <v>1041.5840509999998</v>
      </c>
      <c r="W7" s="90">
        <f>V7/$V$82</f>
        <v>2.0291995655357782E-2</v>
      </c>
      <c r="X7" s="91">
        <v>67535.274104905242</v>
      </c>
      <c r="Y7" s="92">
        <f>X7/$X$82</f>
        <v>1.9276920972008869E-2</v>
      </c>
      <c r="Z7" s="78"/>
      <c r="AA7" s="322"/>
      <c r="AB7" s="322"/>
      <c r="AC7" s="319"/>
      <c r="AD7" s="320"/>
      <c r="AE7" s="320"/>
      <c r="AF7" s="320"/>
      <c r="AG7" s="320"/>
      <c r="AH7" s="320"/>
      <c r="AI7" s="320"/>
      <c r="AJ7" s="320"/>
      <c r="AK7" s="320"/>
      <c r="AL7" s="320"/>
      <c r="AM7" s="320"/>
      <c r="AN7" s="320"/>
      <c r="AV7"/>
      <c r="AW7"/>
      <c r="AX7"/>
      <c r="AY7"/>
      <c r="AZ7"/>
      <c r="BA7"/>
      <c r="BB7"/>
      <c r="BC7"/>
    </row>
    <row r="8" spans="1:55" s="79" customFormat="1" ht="19.5" customHeight="1" x14ac:dyDescent="0.2">
      <c r="A8" s="78"/>
      <c r="B8" s="93">
        <v>3</v>
      </c>
      <c r="C8" s="94" t="s">
        <v>89</v>
      </c>
      <c r="D8" s="91">
        <v>35.70000000000001</v>
      </c>
      <c r="E8" s="83">
        <f>D8/$D$75</f>
        <v>9.9219004691641546E-3</v>
      </c>
      <c r="F8" s="82">
        <v>22.928000000000008</v>
      </c>
      <c r="G8" s="83">
        <f>F8/$F$82</f>
        <v>3.0456653200631881E-3</v>
      </c>
      <c r="H8" s="84"/>
      <c r="I8" s="83">
        <f>H8/$H$82</f>
        <v>0</v>
      </c>
      <c r="J8" s="84"/>
      <c r="K8" s="83">
        <f>J8/$J$82</f>
        <v>0</v>
      </c>
      <c r="L8" s="85">
        <f t="shared" si="0"/>
        <v>58.628000000000014</v>
      </c>
      <c r="M8" s="86">
        <f>L8/$L$82</f>
        <v>4.4048709632315596E-3</v>
      </c>
      <c r="N8" s="87">
        <v>111.204335</v>
      </c>
      <c r="O8" s="83">
        <f>N8/$N$82</f>
        <v>3.7758364551354379E-3</v>
      </c>
      <c r="P8" s="82">
        <v>147.96641200000002</v>
      </c>
      <c r="Q8" s="88"/>
      <c r="R8" s="82"/>
      <c r="S8" s="88">
        <f>R8/$R$82</f>
        <v>0</v>
      </c>
      <c r="T8" s="88"/>
      <c r="U8" s="88">
        <f>T8/$T$82</f>
        <v>0</v>
      </c>
      <c r="V8" s="89">
        <f>N8+P8+R8+T8</f>
        <v>259.17074700000001</v>
      </c>
      <c r="W8" s="90">
        <f>V8/$V$82</f>
        <v>5.0491284568640457E-3</v>
      </c>
      <c r="X8" s="91">
        <v>16168.769044268736</v>
      </c>
      <c r="Y8" s="92">
        <f>X8/$X$82</f>
        <v>4.6151301999142027E-3</v>
      </c>
      <c r="Z8" s="78"/>
      <c r="AA8" s="322"/>
      <c r="AB8" s="320"/>
      <c r="AC8" s="320"/>
      <c r="AD8" s="320"/>
      <c r="AE8" s="320"/>
      <c r="AF8" s="320"/>
      <c r="AG8" s="320"/>
      <c r="AH8" s="320"/>
      <c r="AI8" s="320"/>
      <c r="AJ8" s="320"/>
      <c r="AK8" s="320"/>
      <c r="AL8" s="320"/>
      <c r="AM8" s="320"/>
      <c r="AN8" s="320"/>
      <c r="AV8"/>
      <c r="AW8"/>
      <c r="AX8"/>
      <c r="AY8"/>
      <c r="AZ8"/>
      <c r="BA8"/>
      <c r="BB8"/>
      <c r="BC8"/>
    </row>
    <row r="9" spans="1:55" s="79" customFormat="1" ht="19.5" customHeight="1" x14ac:dyDescent="0.2">
      <c r="A9" s="78"/>
      <c r="B9" s="93">
        <v>4</v>
      </c>
      <c r="C9" s="94" t="s">
        <v>175</v>
      </c>
      <c r="D9" s="91">
        <v>192.44999999999993</v>
      </c>
      <c r="E9" s="83">
        <f>D9/$D$75</f>
        <v>5.3486547487132781E-2</v>
      </c>
      <c r="F9" s="82">
        <v>15.620000000000012</v>
      </c>
      <c r="G9" s="83">
        <f>F9/$F$82</f>
        <v>2.0748993501128322E-3</v>
      </c>
      <c r="H9" s="84"/>
      <c r="I9" s="83">
        <f>H9/$H$82</f>
        <v>0</v>
      </c>
      <c r="J9" s="84"/>
      <c r="K9" s="83">
        <f>J9/$J$82</f>
        <v>0</v>
      </c>
      <c r="L9" s="85">
        <f t="shared" si="0"/>
        <v>208.06999999999994</v>
      </c>
      <c r="M9" s="86">
        <f>L9/$L$82</f>
        <v>1.5632829046182541E-2</v>
      </c>
      <c r="N9" s="87">
        <v>1285.4430239999999</v>
      </c>
      <c r="O9" s="83">
        <f>N9/$N$82</f>
        <v>4.3645984043866069E-2</v>
      </c>
      <c r="P9" s="82">
        <v>4.2610000000000002E-2</v>
      </c>
      <c r="Q9" s="88">
        <f>P9/$P$82</f>
        <v>2.1704791236187567E-6</v>
      </c>
      <c r="R9" s="82"/>
      <c r="S9" s="88">
        <f>R9/$R$82</f>
        <v>0</v>
      </c>
      <c r="T9" s="88"/>
      <c r="U9" s="88">
        <f>T9/$T$82</f>
        <v>0</v>
      </c>
      <c r="V9" s="89">
        <f>N9+P9+R9+T9</f>
        <v>1285.4856339999999</v>
      </c>
      <c r="W9" s="90">
        <f>V9/$V$82</f>
        <v>2.5043652382262568E-2</v>
      </c>
      <c r="X9" s="91">
        <v>39511.777105037974</v>
      </c>
      <c r="Y9" s="92">
        <f>X9/$X$82</f>
        <v>1.1278038252044717E-2</v>
      </c>
      <c r="Z9" s="78"/>
      <c r="AA9" s="322"/>
      <c r="AB9" s="320"/>
      <c r="AC9" s="319"/>
      <c r="AD9" s="320"/>
      <c r="AE9" s="320"/>
      <c r="AF9" s="320"/>
      <c r="AG9" s="320"/>
      <c r="AH9" s="320"/>
      <c r="AI9" s="320"/>
      <c r="AJ9" s="320"/>
      <c r="AK9" s="320"/>
      <c r="AL9" s="320"/>
      <c r="AM9" s="320"/>
      <c r="AN9" s="320"/>
      <c r="AV9"/>
      <c r="AW9"/>
      <c r="AX9"/>
      <c r="AY9"/>
      <c r="AZ9"/>
      <c r="BA9"/>
      <c r="BB9"/>
      <c r="BC9"/>
    </row>
    <row r="10" spans="1:55" s="79" customFormat="1" ht="19.5" customHeight="1" thickBot="1" x14ac:dyDescent="0.25">
      <c r="A10" s="78"/>
      <c r="B10" s="93">
        <v>5</v>
      </c>
      <c r="C10" s="94" t="s">
        <v>90</v>
      </c>
      <c r="D10" s="91">
        <v>114</v>
      </c>
      <c r="E10" s="83">
        <f>D10/$D$75</f>
        <v>3.1683379649431742E-2</v>
      </c>
      <c r="F10" s="82"/>
      <c r="G10" s="83">
        <f>F10/$F$82</f>
        <v>0</v>
      </c>
      <c r="H10" s="84"/>
      <c r="I10" s="83">
        <f>H10/$H$82</f>
        <v>0</v>
      </c>
      <c r="J10" s="84"/>
      <c r="K10" s="83">
        <f>J10/$J$82</f>
        <v>0</v>
      </c>
      <c r="L10" s="85">
        <f t="shared" si="0"/>
        <v>114</v>
      </c>
      <c r="M10" s="86">
        <f>L10/$L$82</f>
        <v>8.5651103535579875E-3</v>
      </c>
      <c r="N10" s="87">
        <v>804.31512900000007</v>
      </c>
      <c r="O10" s="83">
        <f>N10/$N$82</f>
        <v>2.7309748181086311E-2</v>
      </c>
      <c r="P10" s="82"/>
      <c r="Q10" s="88"/>
      <c r="R10" s="82"/>
      <c r="S10" s="88">
        <f>R10/$R$82</f>
        <v>0</v>
      </c>
      <c r="T10" s="88"/>
      <c r="U10" s="88">
        <f>T10/$T$82</f>
        <v>0</v>
      </c>
      <c r="V10" s="89">
        <f>N10+P10+R10+T10</f>
        <v>804.31512900000007</v>
      </c>
      <c r="W10" s="90">
        <f>V10/$V$82</f>
        <v>1.5669555507821939E-2</v>
      </c>
      <c r="X10" s="91">
        <v>22842.638960373119</v>
      </c>
      <c r="Y10" s="92">
        <f>X10/$X$82</f>
        <v>6.5200852719906385E-3</v>
      </c>
      <c r="Z10" s="78"/>
      <c r="AA10" s="322"/>
      <c r="AB10" s="320"/>
      <c r="AC10" s="320"/>
      <c r="AD10" s="320"/>
      <c r="AE10" s="320"/>
      <c r="AF10" s="320"/>
      <c r="AG10" s="320"/>
      <c r="AH10" s="320"/>
      <c r="AI10" s="320"/>
      <c r="AJ10" s="320"/>
      <c r="AK10" s="320"/>
      <c r="AL10" s="320"/>
      <c r="AM10" s="320"/>
      <c r="AN10" s="320"/>
      <c r="AV10"/>
      <c r="AW10"/>
      <c r="AX10"/>
      <c r="AY10"/>
      <c r="AZ10"/>
      <c r="BA10"/>
      <c r="BB10"/>
      <c r="BC10"/>
    </row>
    <row r="11" spans="1:55" s="106" customFormat="1" ht="19.5" customHeight="1" thickTop="1" thickBot="1" x14ac:dyDescent="0.25">
      <c r="A11" s="95"/>
      <c r="B11" s="96"/>
      <c r="C11" s="97" t="s">
        <v>2</v>
      </c>
      <c r="D11" s="98">
        <f>SUM(D6:D10)</f>
        <v>1527.6000000000004</v>
      </c>
      <c r="E11" s="99"/>
      <c r="F11" s="98">
        <f>SUM(F6:F10)</f>
        <v>194.54799999999994</v>
      </c>
      <c r="G11" s="99"/>
      <c r="H11" s="98">
        <f>SUM(H6:H10)</f>
        <v>0</v>
      </c>
      <c r="I11" s="99"/>
      <c r="J11" s="98">
        <f>SUM(J6:J10)</f>
        <v>0</v>
      </c>
      <c r="K11" s="99"/>
      <c r="L11" s="100">
        <f t="shared" si="0"/>
        <v>1722.1480000000004</v>
      </c>
      <c r="M11" s="101">
        <f>SUM(M6:M10)</f>
        <v>0.12938936548385249</v>
      </c>
      <c r="N11" s="102">
        <f>SUM(N6:N10)</f>
        <v>10063.597952999997</v>
      </c>
      <c r="O11" s="99"/>
      <c r="P11" s="98">
        <f>SUM(P6:P10)</f>
        <v>236.69205300000002</v>
      </c>
      <c r="Q11" s="99"/>
      <c r="R11" s="98">
        <f>SUM(R6:R10)</f>
        <v>0</v>
      </c>
      <c r="S11" s="99"/>
      <c r="T11" s="98">
        <f>SUM(T6:T10)</f>
        <v>0</v>
      </c>
      <c r="U11" s="99"/>
      <c r="V11" s="100">
        <f>SUM(V6:V10)</f>
        <v>10300.290005999997</v>
      </c>
      <c r="W11" s="103">
        <f>SUM(W6:W10)</f>
        <v>0.20066881770127754</v>
      </c>
      <c r="X11" s="104">
        <f>SUM(X6:X10)</f>
        <v>600578.93877859076</v>
      </c>
      <c r="Y11" s="105">
        <f>SUM(Y6:Y10)</f>
        <v>0.17142616053211457</v>
      </c>
      <c r="Z11" s="95"/>
      <c r="AA11" s="322"/>
      <c r="AB11" s="320"/>
      <c r="AC11" s="320"/>
      <c r="AD11" s="320"/>
      <c r="AE11" s="320"/>
      <c r="AF11" s="320"/>
      <c r="AG11" s="320"/>
      <c r="AH11" s="320"/>
      <c r="AI11" s="320"/>
      <c r="AJ11" s="320"/>
      <c r="AK11" s="320"/>
      <c r="AL11" s="320"/>
      <c r="AM11" s="320"/>
      <c r="AN11" s="320"/>
      <c r="AO11" s="79"/>
      <c r="AP11" s="79"/>
      <c r="AQ11" s="79"/>
      <c r="AR11" s="79"/>
      <c r="AS11" s="79"/>
      <c r="AT11" s="79"/>
      <c r="AU11" s="79"/>
      <c r="AV11"/>
      <c r="AW11"/>
      <c r="AX11"/>
      <c r="AY11"/>
      <c r="AZ11"/>
      <c r="BA11"/>
      <c r="BB11"/>
      <c r="BC11"/>
    </row>
    <row r="12" spans="1:55" s="79" customFormat="1" ht="14.25" customHeight="1" x14ac:dyDescent="0.2">
      <c r="A12" s="78"/>
      <c r="B12" s="107"/>
      <c r="C12" s="78"/>
      <c r="D12" s="108"/>
      <c r="E12" s="109"/>
      <c r="F12" s="108"/>
      <c r="G12" s="109"/>
      <c r="H12" s="109"/>
      <c r="I12" s="109"/>
      <c r="J12" s="109"/>
      <c r="K12" s="109"/>
      <c r="L12" s="78"/>
      <c r="M12" s="110"/>
      <c r="N12" s="111"/>
      <c r="O12" s="109"/>
      <c r="P12" s="111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320"/>
      <c r="AB12" s="320"/>
      <c r="AC12" s="320"/>
      <c r="AD12" s="320"/>
      <c r="AE12" s="320"/>
      <c r="AF12" s="320"/>
      <c r="AG12" s="320"/>
      <c r="AH12" s="320"/>
      <c r="AI12" s="320"/>
      <c r="AJ12" s="320"/>
      <c r="AK12" s="320"/>
      <c r="AL12" s="320"/>
      <c r="AM12" s="320"/>
      <c r="AN12" s="320"/>
      <c r="AV12"/>
      <c r="AW12"/>
      <c r="AX12"/>
      <c r="AY12"/>
      <c r="AZ12"/>
      <c r="BA12"/>
      <c r="BB12"/>
      <c r="BC12"/>
    </row>
    <row r="13" spans="1:55" s="79" customFormat="1" ht="19.5" customHeight="1" thickBot="1" x14ac:dyDescent="0.25">
      <c r="A13" s="78"/>
      <c r="B13" s="112" t="s">
        <v>170</v>
      </c>
      <c r="C13" s="78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78"/>
      <c r="Y13" s="78"/>
      <c r="Z13" s="78"/>
      <c r="AA13" s="320"/>
      <c r="AB13" s="320"/>
      <c r="AC13" s="320"/>
      <c r="AD13" s="320"/>
      <c r="AE13" s="320"/>
      <c r="AF13" s="320"/>
      <c r="AG13" s="320"/>
      <c r="AH13" s="320"/>
      <c r="AI13" s="320"/>
      <c r="AJ13" s="320"/>
      <c r="AK13" s="320"/>
      <c r="AL13" s="320"/>
      <c r="AM13" s="320"/>
      <c r="AN13" s="320"/>
      <c r="AV13"/>
      <c r="AW13"/>
      <c r="AX13"/>
      <c r="AY13"/>
      <c r="AZ13"/>
      <c r="BA13"/>
      <c r="BB13"/>
      <c r="BC13"/>
    </row>
    <row r="14" spans="1:55" s="79" customFormat="1" ht="19.5" customHeight="1" x14ac:dyDescent="0.2">
      <c r="A14" s="78"/>
      <c r="B14" s="375" t="s">
        <v>5</v>
      </c>
      <c r="C14" s="359" t="s">
        <v>8</v>
      </c>
      <c r="D14" s="370" t="s">
        <v>167</v>
      </c>
      <c r="E14" s="368"/>
      <c r="F14" s="368"/>
      <c r="G14" s="368"/>
      <c r="H14" s="368"/>
      <c r="I14" s="368"/>
      <c r="J14" s="368"/>
      <c r="K14" s="368"/>
      <c r="L14" s="368"/>
      <c r="M14" s="369"/>
      <c r="N14" s="370" t="s">
        <v>168</v>
      </c>
      <c r="O14" s="368"/>
      <c r="P14" s="368"/>
      <c r="Q14" s="368"/>
      <c r="R14" s="368"/>
      <c r="S14" s="368"/>
      <c r="T14" s="368"/>
      <c r="U14" s="368"/>
      <c r="V14" s="368"/>
      <c r="W14" s="369"/>
      <c r="X14" s="370" t="s">
        <v>169</v>
      </c>
      <c r="Y14" s="369"/>
      <c r="Z14" s="78"/>
      <c r="AA14" s="320"/>
      <c r="AB14" s="320"/>
      <c r="AC14" s="320"/>
      <c r="AD14" s="320"/>
      <c r="AE14" s="320"/>
      <c r="AF14" s="320"/>
      <c r="AG14" s="320"/>
      <c r="AH14" s="320"/>
      <c r="AI14" s="320"/>
      <c r="AJ14" s="320"/>
      <c r="AK14" s="320"/>
      <c r="AL14" s="320"/>
      <c r="AM14" s="320"/>
      <c r="AN14" s="320"/>
      <c r="AO14" s="80"/>
      <c r="AP14" s="80"/>
      <c r="AQ14" s="80"/>
      <c r="AR14" s="80"/>
      <c r="AS14" s="80"/>
      <c r="AT14" s="80"/>
      <c r="AV14"/>
      <c r="AW14"/>
      <c r="AX14"/>
      <c r="AY14"/>
      <c r="AZ14"/>
      <c r="BA14"/>
      <c r="BB14"/>
      <c r="BC14"/>
    </row>
    <row r="15" spans="1:55" s="79" customFormat="1" ht="19.5" customHeight="1" x14ac:dyDescent="0.2">
      <c r="A15" s="78"/>
      <c r="B15" s="381"/>
      <c r="C15" s="360"/>
      <c r="D15" s="262" t="s">
        <v>0</v>
      </c>
      <c r="E15" s="259" t="s">
        <v>6</v>
      </c>
      <c r="F15" s="260" t="s">
        <v>1</v>
      </c>
      <c r="G15" s="259" t="s">
        <v>6</v>
      </c>
      <c r="H15" s="260" t="s">
        <v>69</v>
      </c>
      <c r="I15" s="259" t="s">
        <v>6</v>
      </c>
      <c r="J15" s="263" t="s">
        <v>81</v>
      </c>
      <c r="K15" s="263" t="s">
        <v>6</v>
      </c>
      <c r="L15" s="260" t="s">
        <v>2</v>
      </c>
      <c r="M15" s="261" t="s">
        <v>6</v>
      </c>
      <c r="N15" s="262" t="s">
        <v>0</v>
      </c>
      <c r="O15" s="259" t="s">
        <v>6</v>
      </c>
      <c r="P15" s="260" t="s">
        <v>1</v>
      </c>
      <c r="Q15" s="259" t="s">
        <v>6</v>
      </c>
      <c r="R15" s="260" t="s">
        <v>69</v>
      </c>
      <c r="S15" s="259" t="s">
        <v>6</v>
      </c>
      <c r="T15" s="263" t="s">
        <v>81</v>
      </c>
      <c r="U15" s="263" t="s">
        <v>6</v>
      </c>
      <c r="V15" s="260" t="s">
        <v>2</v>
      </c>
      <c r="W15" s="261" t="s">
        <v>6</v>
      </c>
      <c r="X15" s="272" t="s">
        <v>29</v>
      </c>
      <c r="Y15" s="265" t="s">
        <v>6</v>
      </c>
      <c r="Z15" s="78"/>
      <c r="AA15" s="320"/>
      <c r="AB15" s="320"/>
      <c r="AC15" s="320"/>
      <c r="AD15" s="320"/>
      <c r="AE15" s="320"/>
      <c r="AF15" s="320"/>
      <c r="AG15" s="320"/>
      <c r="AH15" s="320"/>
      <c r="AI15" s="320"/>
      <c r="AJ15" s="320"/>
      <c r="AK15" s="320"/>
      <c r="AL15" s="320"/>
      <c r="AM15" s="320"/>
      <c r="AN15" s="327"/>
      <c r="AO15" s="80"/>
      <c r="AP15" s="80"/>
      <c r="AQ15" s="80"/>
      <c r="AR15" s="80"/>
      <c r="AS15" s="283"/>
      <c r="AT15" s="80"/>
      <c r="AV15"/>
      <c r="AW15"/>
      <c r="AX15"/>
      <c r="AY15"/>
      <c r="AZ15"/>
      <c r="BA15"/>
      <c r="BB15"/>
      <c r="BC15"/>
    </row>
    <row r="16" spans="1:55" s="79" customFormat="1" ht="19.5" customHeight="1" x14ac:dyDescent="0.2">
      <c r="A16" s="78"/>
      <c r="B16" s="118">
        <v>6</v>
      </c>
      <c r="C16" s="267" t="s">
        <v>91</v>
      </c>
      <c r="D16" s="82"/>
      <c r="E16" s="83"/>
      <c r="F16" s="82">
        <v>23.000000000000004</v>
      </c>
      <c r="G16" s="83">
        <f>F16/$F$82</f>
        <v>3.0552295168114669E-3</v>
      </c>
      <c r="H16" s="82"/>
      <c r="I16" s="83"/>
      <c r="J16" s="82"/>
      <c r="K16" s="83"/>
      <c r="L16" s="82">
        <f>D16+F16+H16+J16</f>
        <v>23.000000000000004</v>
      </c>
      <c r="M16" s="92">
        <f t="shared" ref="M16:M47" si="1">L16/$L$82</f>
        <v>1.7280485801038047E-3</v>
      </c>
      <c r="N16" s="87"/>
      <c r="O16" s="83"/>
      <c r="P16" s="82">
        <v>89.577399999999997</v>
      </c>
      <c r="Q16" s="83">
        <f>P16/$F$82</f>
        <v>1.1899109413879455E-2</v>
      </c>
      <c r="R16" s="82"/>
      <c r="S16" s="88"/>
      <c r="T16" s="82"/>
      <c r="U16" s="88"/>
      <c r="V16" s="113">
        <f>N16+P16+R16+T16</f>
        <v>89.577399999999997</v>
      </c>
      <c r="W16" s="90">
        <f t="shared" ref="W16:W47" si="2">V16/$V$82</f>
        <v>1.7451344515818114E-3</v>
      </c>
      <c r="X16" s="114">
        <v>3964.5781821774772</v>
      </c>
      <c r="Y16" s="92">
        <f t="shared" ref="Y16:Y24" si="3">X16/$X$82</f>
        <v>1.131628786853993E-3</v>
      </c>
      <c r="Z16" s="78"/>
      <c r="AA16" s="320"/>
      <c r="AB16" s="320"/>
      <c r="AC16" s="320"/>
      <c r="AD16" s="320"/>
      <c r="AE16" s="320"/>
      <c r="AF16" s="320"/>
      <c r="AG16" s="320"/>
      <c r="AH16" s="320"/>
      <c r="AI16" s="320"/>
      <c r="AJ16" s="320"/>
      <c r="AK16" s="319"/>
      <c r="AL16" s="319"/>
      <c r="AM16" s="319"/>
      <c r="AN16" s="319"/>
      <c r="AO16" s="284"/>
      <c r="AP16" s="284"/>
      <c r="AQ16" s="284"/>
      <c r="AR16" s="284"/>
      <c r="AS16" s="284"/>
      <c r="AT16" s="284"/>
      <c r="AV16"/>
      <c r="AW16"/>
      <c r="AX16"/>
      <c r="AY16"/>
      <c r="AZ16"/>
      <c r="BA16"/>
      <c r="BB16"/>
      <c r="BC16"/>
    </row>
    <row r="17" spans="1:55" s="79" customFormat="1" ht="19.5" customHeight="1" x14ac:dyDescent="0.2">
      <c r="A17" s="78"/>
      <c r="B17" s="118">
        <v>7</v>
      </c>
      <c r="C17" s="267" t="s">
        <v>124</v>
      </c>
      <c r="D17" s="82"/>
      <c r="E17" s="83"/>
      <c r="F17" s="82">
        <v>37.5</v>
      </c>
      <c r="G17" s="83">
        <f>F17/$F$82</f>
        <v>4.9813524730621733E-3</v>
      </c>
      <c r="H17" s="82"/>
      <c r="I17" s="83"/>
      <c r="J17" s="82"/>
      <c r="K17" s="83"/>
      <c r="L17" s="82">
        <f t="shared" ref="L17:L42" si="4">D17+F17+H17+J17</f>
        <v>37.5</v>
      </c>
      <c r="M17" s="92">
        <f t="shared" si="1"/>
        <v>2.8174705110388114E-3</v>
      </c>
      <c r="N17" s="87"/>
      <c r="O17" s="83"/>
      <c r="P17" s="82">
        <v>4.2346599999999999</v>
      </c>
      <c r="Q17" s="83">
        <f>P17/$F$82</f>
        <v>5.625155750287324E-4</v>
      </c>
      <c r="R17" s="82"/>
      <c r="S17" s="88"/>
      <c r="T17" s="82"/>
      <c r="U17" s="88"/>
      <c r="V17" s="113">
        <f t="shared" ref="V17:V42" si="5">N17+P17+R17+T17</f>
        <v>4.2346599999999999</v>
      </c>
      <c r="W17" s="90">
        <f t="shared" si="2"/>
        <v>8.2499057315075372E-5</v>
      </c>
      <c r="X17" s="114">
        <v>115.79074893799533</v>
      </c>
      <c r="Y17" s="92">
        <f t="shared" si="3"/>
        <v>3.3050715291393692E-5</v>
      </c>
      <c r="Z17" s="78"/>
      <c r="AA17" s="320"/>
      <c r="AB17" s="320"/>
      <c r="AC17" s="320"/>
      <c r="AD17" s="320"/>
      <c r="AE17" s="320"/>
      <c r="AF17" s="320"/>
      <c r="AG17" s="320"/>
      <c r="AH17" s="320"/>
      <c r="AI17" s="320"/>
      <c r="AJ17" s="320"/>
      <c r="AK17" s="319"/>
      <c r="AL17" s="319"/>
      <c r="AM17" s="319"/>
      <c r="AN17" s="319"/>
      <c r="AO17" s="284"/>
      <c r="AP17" s="284"/>
      <c r="AQ17" s="284"/>
      <c r="AR17" s="284"/>
      <c r="AS17" s="284"/>
      <c r="AT17" s="284"/>
      <c r="AV17"/>
      <c r="AW17"/>
      <c r="AX17"/>
      <c r="AY17"/>
      <c r="AZ17"/>
      <c r="BA17"/>
      <c r="BB17"/>
      <c r="BC17"/>
    </row>
    <row r="18" spans="1:55" s="115" customFormat="1" ht="19.5" customHeight="1" x14ac:dyDescent="0.2">
      <c r="A18" s="109"/>
      <c r="B18" s="118">
        <v>8</v>
      </c>
      <c r="C18" s="267" t="s">
        <v>188</v>
      </c>
      <c r="D18" s="82">
        <v>20</v>
      </c>
      <c r="E18" s="83">
        <f>D18/$D$75</f>
        <v>5.5584876577950432E-3</v>
      </c>
      <c r="F18" s="82"/>
      <c r="G18" s="83"/>
      <c r="H18" s="82"/>
      <c r="I18" s="83"/>
      <c r="J18" s="82"/>
      <c r="K18" s="83"/>
      <c r="L18" s="82">
        <f t="shared" si="4"/>
        <v>20</v>
      </c>
      <c r="M18" s="92">
        <f t="shared" si="1"/>
        <v>1.5026509392206996E-3</v>
      </c>
      <c r="N18" s="87">
        <v>13.865803804999999</v>
      </c>
      <c r="O18" s="83">
        <f>N18/$D$75</f>
        <v>3.8536449657750019E-3</v>
      </c>
      <c r="P18" s="82"/>
      <c r="Q18" s="83"/>
      <c r="R18" s="82"/>
      <c r="S18" s="88"/>
      <c r="T18" s="82"/>
      <c r="U18" s="88"/>
      <c r="V18" s="113">
        <f t="shared" si="5"/>
        <v>13.865803804999999</v>
      </c>
      <c r="W18" s="90">
        <f t="shared" si="2"/>
        <v>2.7013166176937113E-4</v>
      </c>
      <c r="X18" s="114">
        <v>105.88087504791419</v>
      </c>
      <c r="Y18" s="92">
        <f t="shared" si="3"/>
        <v>3.0222091903785448E-5</v>
      </c>
      <c r="Z18" s="109"/>
      <c r="AA18" s="320"/>
      <c r="AB18" s="320"/>
      <c r="AC18" s="332"/>
      <c r="AD18" s="320"/>
      <c r="AE18" s="320"/>
      <c r="AF18" s="320"/>
      <c r="AG18" s="320"/>
      <c r="AH18" s="320"/>
      <c r="AI18" s="320"/>
      <c r="AJ18" s="320"/>
      <c r="AK18" s="319"/>
      <c r="AL18" s="319"/>
      <c r="AM18" s="319"/>
      <c r="AN18" s="319"/>
      <c r="AO18" s="284"/>
      <c r="AP18" s="284"/>
      <c r="AQ18" s="284"/>
      <c r="AR18" s="284"/>
      <c r="AS18" s="284"/>
      <c r="AT18" s="284"/>
      <c r="AU18" s="79"/>
      <c r="AV18"/>
      <c r="AW18"/>
      <c r="AX18"/>
      <c r="AY18"/>
      <c r="AZ18"/>
      <c r="BA18"/>
      <c r="BB18"/>
      <c r="BC18"/>
    </row>
    <row r="19" spans="1:55" s="109" customFormat="1" ht="19.5" customHeight="1" x14ac:dyDescent="0.2">
      <c r="B19" s="118">
        <v>9</v>
      </c>
      <c r="C19" s="267" t="s">
        <v>92</v>
      </c>
      <c r="D19" s="82">
        <v>3</v>
      </c>
      <c r="E19" s="83">
        <f>D19/$D$75</f>
        <v>8.3377314866925649E-4</v>
      </c>
      <c r="F19" s="82"/>
      <c r="G19" s="83"/>
      <c r="H19" s="82"/>
      <c r="I19" s="83"/>
      <c r="J19" s="82"/>
      <c r="K19" s="83"/>
      <c r="L19" s="82">
        <f>D19+F19+H19+J19</f>
        <v>3</v>
      </c>
      <c r="M19" s="92">
        <f t="shared" si="1"/>
        <v>2.2539764088310492E-4</v>
      </c>
      <c r="N19" s="87">
        <v>9.2453729999999972</v>
      </c>
      <c r="O19" s="83">
        <f>N19/$D$75</f>
        <v>2.5695145856105758E-3</v>
      </c>
      <c r="P19" s="82"/>
      <c r="Q19" s="83"/>
      <c r="R19" s="82"/>
      <c r="S19" s="88"/>
      <c r="T19" s="82"/>
      <c r="U19" s="88"/>
      <c r="V19" s="113">
        <f>N19+P19+R19+T19</f>
        <v>9.2453729999999972</v>
      </c>
      <c r="W19" s="90">
        <f t="shared" si="2"/>
        <v>1.8011707127047984E-4</v>
      </c>
      <c r="X19" s="114">
        <v>366.54916863013847</v>
      </c>
      <c r="Y19" s="92">
        <f t="shared" si="3"/>
        <v>1.0462590771546919E-4</v>
      </c>
      <c r="AA19" s="320"/>
      <c r="AB19" s="320"/>
      <c r="AC19" s="332"/>
      <c r="AD19" s="320"/>
      <c r="AE19" s="320"/>
      <c r="AF19" s="320"/>
      <c r="AG19" s="320"/>
      <c r="AH19" s="320"/>
      <c r="AI19" s="320"/>
      <c r="AJ19" s="320"/>
      <c r="AK19" s="319"/>
      <c r="AL19" s="319"/>
      <c r="AM19" s="319"/>
      <c r="AN19" s="319"/>
      <c r="AO19" s="116"/>
      <c r="AP19" s="116"/>
      <c r="AQ19" s="116"/>
      <c r="AR19" s="116"/>
      <c r="AS19" s="116"/>
      <c r="AT19" s="116"/>
      <c r="AU19" s="115"/>
      <c r="AV19" s="12"/>
      <c r="AW19" s="12"/>
      <c r="AX19" s="12"/>
      <c r="AY19" s="12"/>
      <c r="AZ19" s="12"/>
      <c r="BA19" s="12"/>
      <c r="BB19" s="12"/>
      <c r="BC19" s="12"/>
    </row>
    <row r="20" spans="1:55" s="115" customFormat="1" ht="19.5" customHeight="1" x14ac:dyDescent="0.2">
      <c r="A20" s="109"/>
      <c r="B20" s="118">
        <v>10</v>
      </c>
      <c r="C20" s="267" t="s">
        <v>126</v>
      </c>
      <c r="D20" s="82"/>
      <c r="E20" s="83"/>
      <c r="F20" s="82">
        <v>14.910000000000002</v>
      </c>
      <c r="G20" s="83">
        <f>F20/$F$82</f>
        <v>1.9805857432895206E-3</v>
      </c>
      <c r="H20" s="82"/>
      <c r="I20" s="83"/>
      <c r="J20" s="82"/>
      <c r="K20" s="83"/>
      <c r="L20" s="82">
        <f t="shared" si="4"/>
        <v>14.910000000000002</v>
      </c>
      <c r="M20" s="92">
        <f t="shared" si="1"/>
        <v>1.1202262751890317E-3</v>
      </c>
      <c r="N20" s="87"/>
      <c r="O20" s="83"/>
      <c r="P20" s="82">
        <v>68.576661999999999</v>
      </c>
      <c r="Q20" s="83">
        <f>P20/$F$82</f>
        <v>9.1094539959479682E-3</v>
      </c>
      <c r="R20" s="82"/>
      <c r="S20" s="88"/>
      <c r="T20" s="82"/>
      <c r="U20" s="88"/>
      <c r="V20" s="113">
        <f t="shared" si="5"/>
        <v>68.576661999999999</v>
      </c>
      <c r="W20" s="90">
        <f t="shared" si="2"/>
        <v>1.3360009938966886E-3</v>
      </c>
      <c r="X20" s="114">
        <v>3150.4633138327567</v>
      </c>
      <c r="Y20" s="92">
        <f t="shared" si="3"/>
        <v>8.9925202985969936E-4</v>
      </c>
      <c r="Z20" s="109"/>
      <c r="AA20" s="320"/>
      <c r="AB20" s="320"/>
      <c r="AC20" s="332"/>
      <c r="AD20" s="320"/>
      <c r="AE20" s="320"/>
      <c r="AF20" s="320"/>
      <c r="AG20" s="320"/>
      <c r="AH20" s="320"/>
      <c r="AI20" s="320"/>
      <c r="AJ20" s="320"/>
      <c r="AK20" s="319"/>
      <c r="AL20" s="319"/>
      <c r="AM20" s="319"/>
      <c r="AN20" s="319"/>
      <c r="AO20" s="116"/>
      <c r="AP20" s="116"/>
      <c r="AQ20" s="116"/>
      <c r="AR20" s="116"/>
      <c r="AS20" s="116"/>
      <c r="AT20" s="116"/>
      <c r="AV20"/>
      <c r="AW20"/>
      <c r="AX20"/>
      <c r="AY20"/>
      <c r="AZ20"/>
      <c r="BA20"/>
      <c r="BB20"/>
      <c r="BC20"/>
    </row>
    <row r="21" spans="1:55" s="115" customFormat="1" ht="19.5" customHeight="1" x14ac:dyDescent="0.2">
      <c r="A21" s="109"/>
      <c r="B21" s="118">
        <f>+B20+1</f>
        <v>11</v>
      </c>
      <c r="C21" s="267" t="s">
        <v>189</v>
      </c>
      <c r="D21" s="82">
        <v>19.682999999999996</v>
      </c>
      <c r="E21" s="83">
        <f t="shared" ref="E21:E40" si="6">D21/$D$75</f>
        <v>5.4703856284189908E-3</v>
      </c>
      <c r="F21" s="82"/>
      <c r="G21" s="83"/>
      <c r="H21" s="82"/>
      <c r="I21" s="83"/>
      <c r="J21" s="82"/>
      <c r="K21" s="83"/>
      <c r="L21" s="82">
        <f t="shared" si="4"/>
        <v>19.682999999999996</v>
      </c>
      <c r="M21" s="92">
        <f t="shared" si="1"/>
        <v>1.4788339218340511E-3</v>
      </c>
      <c r="N21" s="87">
        <f>125.711945+26.949117</f>
        <v>152.66106200000002</v>
      </c>
      <c r="O21" s="83">
        <f t="shared" ref="O21:O40" si="7">N21/$D$75</f>
        <v>4.2428231447644196E-2</v>
      </c>
      <c r="P21" s="82"/>
      <c r="Q21" s="83"/>
      <c r="R21" s="82"/>
      <c r="S21" s="88"/>
      <c r="T21" s="82"/>
      <c r="U21" s="88"/>
      <c r="V21" s="113">
        <f t="shared" si="5"/>
        <v>152.66106200000002</v>
      </c>
      <c r="W21" s="90">
        <f t="shared" si="2"/>
        <v>2.9741215832483074E-3</v>
      </c>
      <c r="X21" s="114">
        <v>5430.1624250710602</v>
      </c>
      <c r="Y21" s="92">
        <f t="shared" si="3"/>
        <v>1.5499576083850373E-3</v>
      </c>
      <c r="Z21" s="109"/>
      <c r="AA21" s="320"/>
      <c r="AB21" s="320"/>
      <c r="AC21" s="332"/>
      <c r="AD21" s="319"/>
      <c r="AE21" s="320"/>
      <c r="AF21" s="320"/>
      <c r="AG21" s="320"/>
      <c r="AH21" s="320"/>
      <c r="AI21" s="320"/>
      <c r="AJ21" s="320"/>
      <c r="AK21" s="319"/>
      <c r="AL21" s="319"/>
      <c r="AM21" s="319"/>
      <c r="AN21" s="319"/>
      <c r="AO21" s="116"/>
      <c r="AP21" s="116"/>
      <c r="AQ21" s="116"/>
      <c r="AR21" s="116"/>
      <c r="AS21" s="116"/>
      <c r="AT21" s="116"/>
      <c r="AV21"/>
      <c r="AW21"/>
      <c r="AX21"/>
      <c r="AY21"/>
      <c r="AZ21"/>
      <c r="BA21"/>
      <c r="BB21"/>
      <c r="BC21"/>
    </row>
    <row r="22" spans="1:55" s="79" customFormat="1" ht="19.5" customHeight="1" x14ac:dyDescent="0.2">
      <c r="A22" s="78"/>
      <c r="B22" s="118">
        <f t="shared" ref="B22:B74" si="8">+B21+1</f>
        <v>12</v>
      </c>
      <c r="C22" s="267" t="s">
        <v>127</v>
      </c>
      <c r="D22" s="82">
        <v>6.4200000000000008</v>
      </c>
      <c r="E22" s="83">
        <f t="shared" si="6"/>
        <v>1.784274538152209E-3</v>
      </c>
      <c r="F22" s="82"/>
      <c r="G22" s="83"/>
      <c r="H22" s="82"/>
      <c r="I22" s="83"/>
      <c r="J22" s="82"/>
      <c r="K22" s="83"/>
      <c r="L22" s="82">
        <f t="shared" si="4"/>
        <v>6.4200000000000008</v>
      </c>
      <c r="M22" s="92">
        <f t="shared" si="1"/>
        <v>4.8235095148984458E-4</v>
      </c>
      <c r="N22" s="87">
        <v>29.850898000000008</v>
      </c>
      <c r="O22" s="83">
        <f t="shared" si="7"/>
        <v>8.2962924053549391E-3</v>
      </c>
      <c r="P22" s="82"/>
      <c r="Q22" s="83"/>
      <c r="R22" s="82"/>
      <c r="S22" s="88"/>
      <c r="T22" s="82"/>
      <c r="U22" s="88"/>
      <c r="V22" s="113">
        <f t="shared" si="5"/>
        <v>29.850898000000008</v>
      </c>
      <c r="W22" s="90">
        <f t="shared" si="2"/>
        <v>5.8155104424167925E-4</v>
      </c>
      <c r="X22" s="114">
        <v>1231.4422083646507</v>
      </c>
      <c r="Y22" s="92">
        <f t="shared" si="3"/>
        <v>3.5149652454756638E-4</v>
      </c>
      <c r="Z22" s="78"/>
      <c r="AA22" s="320"/>
      <c r="AB22" s="320"/>
      <c r="AC22" s="332"/>
      <c r="AD22" s="320"/>
      <c r="AE22" s="320"/>
      <c r="AF22" s="320"/>
      <c r="AG22" s="320"/>
      <c r="AH22" s="320"/>
      <c r="AI22" s="320"/>
      <c r="AJ22" s="320"/>
      <c r="AK22" s="319"/>
      <c r="AL22" s="319"/>
      <c r="AM22" s="319"/>
      <c r="AN22" s="319"/>
      <c r="AO22" s="284"/>
      <c r="AP22" s="284"/>
      <c r="AQ22" s="284"/>
      <c r="AR22" s="284"/>
      <c r="AS22" s="284"/>
      <c r="AT22" s="284"/>
      <c r="AV22"/>
      <c r="AW22"/>
      <c r="AX22"/>
      <c r="AY22"/>
      <c r="AZ22"/>
      <c r="BA22"/>
      <c r="BB22"/>
      <c r="BC22"/>
    </row>
    <row r="23" spans="1:55" s="79" customFormat="1" ht="19.5" customHeight="1" x14ac:dyDescent="0.2">
      <c r="A23" s="78"/>
      <c r="B23" s="118">
        <f t="shared" si="8"/>
        <v>13</v>
      </c>
      <c r="C23" s="267" t="s">
        <v>118</v>
      </c>
      <c r="D23" s="82">
        <v>2.9</v>
      </c>
      <c r="E23" s="83">
        <f t="shared" si="6"/>
        <v>8.0598071038028116E-4</v>
      </c>
      <c r="F23" s="82"/>
      <c r="G23" s="83"/>
      <c r="H23" s="82"/>
      <c r="I23" s="83"/>
      <c r="J23" s="82"/>
      <c r="K23" s="83"/>
      <c r="L23" s="82">
        <f t="shared" si="4"/>
        <v>2.9</v>
      </c>
      <c r="M23" s="92">
        <f t="shared" si="1"/>
        <v>2.1788438618700143E-4</v>
      </c>
      <c r="N23" s="87">
        <v>13.383783999999999</v>
      </c>
      <c r="O23" s="83">
        <f t="shared" si="7"/>
        <v>3.7196799089297384E-3</v>
      </c>
      <c r="P23" s="82"/>
      <c r="Q23" s="83"/>
      <c r="R23" s="82"/>
      <c r="S23" s="88"/>
      <c r="T23" s="82"/>
      <c r="U23" s="88"/>
      <c r="V23" s="113">
        <f t="shared" si="5"/>
        <v>13.383783999999999</v>
      </c>
      <c r="W23" s="90">
        <f t="shared" si="2"/>
        <v>2.6074101895042076E-4</v>
      </c>
      <c r="X23" s="114">
        <v>907.19980597865367</v>
      </c>
      <c r="Y23" s="92">
        <f t="shared" si="3"/>
        <v>2.5894644239553164E-4</v>
      </c>
      <c r="Z23" s="78"/>
      <c r="AA23" s="320"/>
      <c r="AB23" s="320"/>
      <c r="AC23" s="332"/>
      <c r="AD23" s="319"/>
      <c r="AE23" s="320"/>
      <c r="AF23" s="320"/>
      <c r="AG23" s="320"/>
      <c r="AH23" s="320"/>
      <c r="AI23" s="320"/>
      <c r="AJ23" s="320"/>
      <c r="AK23" s="319"/>
      <c r="AL23" s="319"/>
      <c r="AM23" s="319"/>
      <c r="AN23" s="319"/>
      <c r="AO23" s="284"/>
      <c r="AP23" s="284"/>
      <c r="AQ23" s="284"/>
      <c r="AR23" s="284"/>
      <c r="AS23" s="284"/>
      <c r="AT23" s="284"/>
      <c r="AV23"/>
      <c r="AW23"/>
      <c r="AX23"/>
      <c r="AY23"/>
      <c r="AZ23"/>
      <c r="BA23"/>
      <c r="BB23"/>
      <c r="BC23"/>
    </row>
    <row r="24" spans="1:55" s="79" customFormat="1" ht="19.5" customHeight="1" x14ac:dyDescent="0.2">
      <c r="A24" s="78"/>
      <c r="B24" s="118">
        <f t="shared" si="8"/>
        <v>14</v>
      </c>
      <c r="C24" s="267" t="s">
        <v>93</v>
      </c>
      <c r="D24" s="82">
        <v>185.1</v>
      </c>
      <c r="E24" s="83">
        <f t="shared" si="6"/>
        <v>5.1443803272893121E-2</v>
      </c>
      <c r="F24" s="82"/>
      <c r="G24" s="83"/>
      <c r="H24" s="82"/>
      <c r="I24" s="83"/>
      <c r="J24" s="82"/>
      <c r="K24" s="83"/>
      <c r="L24" s="82">
        <f t="shared" si="4"/>
        <v>185.1</v>
      </c>
      <c r="M24" s="92">
        <f t="shared" si="1"/>
        <v>1.3907034442487573E-2</v>
      </c>
      <c r="N24" s="87">
        <v>1248.2760469999998</v>
      </c>
      <c r="O24" s="83">
        <f t="shared" si="7"/>
        <v>0.34692635003853423</v>
      </c>
      <c r="P24" s="82"/>
      <c r="Q24" s="83"/>
      <c r="R24" s="82"/>
      <c r="S24" s="88"/>
      <c r="T24" s="82"/>
      <c r="U24" s="88"/>
      <c r="V24" s="113">
        <f t="shared" si="5"/>
        <v>1248.2760469999998</v>
      </c>
      <c r="W24" s="90">
        <f t="shared" si="2"/>
        <v>2.4318740382105936E-2</v>
      </c>
      <c r="X24" s="114">
        <v>44532.277811167267</v>
      </c>
      <c r="Y24" s="92">
        <f t="shared" si="3"/>
        <v>1.2711064128294767E-2</v>
      </c>
      <c r="Z24" s="78"/>
      <c r="AA24" s="320"/>
      <c r="AB24" s="320"/>
      <c r="AC24" s="332"/>
      <c r="AD24" s="319"/>
      <c r="AE24" s="320"/>
      <c r="AF24" s="320"/>
      <c r="AG24" s="320"/>
      <c r="AH24" s="320"/>
      <c r="AI24" s="320"/>
      <c r="AJ24" s="320"/>
      <c r="AK24" s="319"/>
      <c r="AL24" s="319"/>
      <c r="AM24" s="319"/>
      <c r="AN24" s="319"/>
      <c r="AO24" s="284"/>
      <c r="AP24" s="284"/>
      <c r="AQ24" s="284"/>
      <c r="AR24" s="284"/>
      <c r="AS24" s="284"/>
      <c r="AT24" s="284"/>
      <c r="AV24"/>
      <c r="AW24"/>
      <c r="AX24"/>
      <c r="AY24"/>
      <c r="AZ24"/>
      <c r="BA24"/>
      <c r="BB24"/>
      <c r="BC24"/>
    </row>
    <row r="25" spans="1:55" s="79" customFormat="1" ht="19.5" customHeight="1" x14ac:dyDescent="0.2">
      <c r="A25" s="78"/>
      <c r="B25" s="118">
        <f t="shared" si="8"/>
        <v>15</v>
      </c>
      <c r="C25" s="267" t="s">
        <v>176</v>
      </c>
      <c r="D25" s="82">
        <v>0.6</v>
      </c>
      <c r="E25" s="83">
        <f t="shared" si="6"/>
        <v>1.6675462973385127E-4</v>
      </c>
      <c r="F25" s="82"/>
      <c r="G25" s="83"/>
      <c r="H25" s="82"/>
      <c r="I25" s="83"/>
      <c r="J25" s="82"/>
      <c r="K25" s="83"/>
      <c r="L25" s="82">
        <f t="shared" si="4"/>
        <v>0.6</v>
      </c>
      <c r="M25" s="92">
        <f t="shared" si="1"/>
        <v>4.5079528176620983E-5</v>
      </c>
      <c r="N25" s="87">
        <v>0.70281799999999994</v>
      </c>
      <c r="O25" s="83">
        <f t="shared" si="7"/>
        <v>1.9533025893380982E-4</v>
      </c>
      <c r="P25" s="82"/>
      <c r="Q25" s="83"/>
      <c r="R25" s="82"/>
      <c r="S25" s="88"/>
      <c r="T25" s="82"/>
      <c r="U25" s="88"/>
      <c r="V25" s="113">
        <f t="shared" si="5"/>
        <v>0.70281799999999994</v>
      </c>
      <c r="W25" s="90">
        <f t="shared" si="2"/>
        <v>1.3692202553231344E-5</v>
      </c>
      <c r="X25" s="270" t="s">
        <v>151</v>
      </c>
      <c r="Y25" s="271" t="s">
        <v>151</v>
      </c>
      <c r="Z25" s="78"/>
      <c r="AA25" s="320"/>
      <c r="AB25" s="320"/>
      <c r="AC25" s="332"/>
      <c r="AD25" s="320"/>
      <c r="AE25" s="320"/>
      <c r="AF25" s="320"/>
      <c r="AG25" s="320"/>
      <c r="AH25" s="320"/>
      <c r="AI25" s="320"/>
      <c r="AJ25" s="320"/>
      <c r="AK25" s="319"/>
      <c r="AL25" s="319"/>
      <c r="AM25" s="319"/>
      <c r="AN25" s="319"/>
      <c r="AO25" s="284"/>
      <c r="AP25" s="284"/>
      <c r="AQ25" s="284"/>
      <c r="AR25" s="284"/>
      <c r="AS25" s="284"/>
      <c r="AT25" s="284"/>
      <c r="AV25"/>
      <c r="AW25"/>
      <c r="AX25"/>
      <c r="AY25"/>
      <c r="AZ25"/>
      <c r="BA25"/>
      <c r="BB25"/>
      <c r="BC25"/>
    </row>
    <row r="26" spans="1:55" s="79" customFormat="1" ht="19.5" customHeight="1" x14ac:dyDescent="0.2">
      <c r="A26" s="78"/>
      <c r="B26" s="118">
        <f t="shared" si="8"/>
        <v>16</v>
      </c>
      <c r="C26" s="267" t="s">
        <v>94</v>
      </c>
      <c r="D26" s="82">
        <v>219.99999999999991</v>
      </c>
      <c r="E26" s="83">
        <f t="shared" si="6"/>
        <v>6.114336423574545E-2</v>
      </c>
      <c r="F26" s="82"/>
      <c r="G26" s="83"/>
      <c r="H26" s="82"/>
      <c r="I26" s="83"/>
      <c r="J26" s="82"/>
      <c r="K26" s="83"/>
      <c r="L26" s="82">
        <f t="shared" si="4"/>
        <v>219.99999999999991</v>
      </c>
      <c r="M26" s="92">
        <f t="shared" si="1"/>
        <v>1.6529160331427688E-2</v>
      </c>
      <c r="N26" s="87">
        <v>1126.3693939999998</v>
      </c>
      <c r="O26" s="83">
        <f t="shared" si="7"/>
        <v>0.31304551873335407</v>
      </c>
      <c r="P26" s="82"/>
      <c r="Q26" s="83"/>
      <c r="R26" s="82"/>
      <c r="S26" s="88"/>
      <c r="T26" s="82"/>
      <c r="U26" s="88"/>
      <c r="V26" s="113">
        <f t="shared" si="5"/>
        <v>1126.3693939999998</v>
      </c>
      <c r="W26" s="90">
        <f t="shared" si="2"/>
        <v>2.1943771918773339E-2</v>
      </c>
      <c r="X26" s="114">
        <v>69134.084457986406</v>
      </c>
      <c r="Y26" s="92">
        <f t="shared" ref="Y26:Y46" si="9">X26/$X$82</f>
        <v>1.9733277168589948E-2</v>
      </c>
      <c r="Z26" s="78"/>
      <c r="AA26" s="320"/>
      <c r="AB26" s="320"/>
      <c r="AC26" s="332"/>
      <c r="AD26" s="319"/>
      <c r="AE26" s="320"/>
      <c r="AF26" s="320"/>
      <c r="AG26" s="320"/>
      <c r="AH26" s="320"/>
      <c r="AI26" s="320"/>
      <c r="AJ26" s="320"/>
      <c r="AK26" s="319"/>
      <c r="AL26" s="319"/>
      <c r="AM26" s="319"/>
      <c r="AN26" s="319"/>
      <c r="AO26" s="284"/>
      <c r="AP26" s="284"/>
      <c r="AQ26" s="284"/>
      <c r="AR26" s="284"/>
      <c r="AS26" s="284"/>
      <c r="AT26" s="284"/>
      <c r="AV26"/>
      <c r="AW26"/>
      <c r="AX26"/>
      <c r="AY26"/>
      <c r="AZ26"/>
      <c r="BA26"/>
      <c r="BB26"/>
      <c r="BC26"/>
    </row>
    <row r="27" spans="1:55" s="79" customFormat="1" ht="19.5" customHeight="1" x14ac:dyDescent="0.2">
      <c r="A27" s="78"/>
      <c r="B27" s="118">
        <f t="shared" si="8"/>
        <v>17</v>
      </c>
      <c r="C27" s="267" t="s">
        <v>128</v>
      </c>
      <c r="D27" s="82">
        <v>1.65</v>
      </c>
      <c r="E27" s="83">
        <f t="shared" si="6"/>
        <v>4.5857523176809101E-4</v>
      </c>
      <c r="F27" s="82"/>
      <c r="G27" s="83"/>
      <c r="H27" s="82"/>
      <c r="I27" s="83"/>
      <c r="J27" s="82"/>
      <c r="K27" s="83"/>
      <c r="L27" s="82">
        <f t="shared" si="4"/>
        <v>1.65</v>
      </c>
      <c r="M27" s="92">
        <f t="shared" si="1"/>
        <v>1.239687024857077E-4</v>
      </c>
      <c r="N27" s="87">
        <v>1.5436079999999999</v>
      </c>
      <c r="O27" s="83">
        <f t="shared" si="7"/>
        <v>4.2900630082368449E-4</v>
      </c>
      <c r="P27" s="82"/>
      <c r="Q27" s="83"/>
      <c r="R27" s="82"/>
      <c r="S27" s="88"/>
      <c r="T27" s="82"/>
      <c r="U27" s="88"/>
      <c r="V27" s="113">
        <f t="shared" si="5"/>
        <v>1.5436079999999999</v>
      </c>
      <c r="W27" s="90">
        <f t="shared" si="2"/>
        <v>3.0072356426255914E-5</v>
      </c>
      <c r="X27" s="114">
        <v>1204.0630386569628</v>
      </c>
      <c r="Y27" s="92">
        <f t="shared" si="9"/>
        <v>3.4368155529291455E-4</v>
      </c>
      <c r="Z27" s="78"/>
      <c r="AA27" s="320"/>
      <c r="AB27" s="320"/>
      <c r="AC27" s="332"/>
      <c r="AD27" s="333"/>
      <c r="AE27" s="320"/>
      <c r="AF27" s="320"/>
      <c r="AG27" s="320"/>
      <c r="AH27" s="320"/>
      <c r="AI27" s="320"/>
      <c r="AJ27" s="320"/>
      <c r="AK27" s="319"/>
      <c r="AL27" s="319"/>
      <c r="AM27" s="319"/>
      <c r="AN27" s="319"/>
      <c r="AO27" s="284"/>
      <c r="AP27" s="284"/>
      <c r="AQ27" s="284"/>
      <c r="AR27" s="284"/>
      <c r="AS27" s="284"/>
      <c r="AT27" s="284"/>
      <c r="AV27"/>
      <c r="AW27"/>
      <c r="AX27"/>
      <c r="AY27"/>
      <c r="AZ27"/>
      <c r="BA27"/>
      <c r="BB27"/>
      <c r="BC27"/>
    </row>
    <row r="28" spans="1:55" s="79" customFormat="1" ht="19.5" customHeight="1" x14ac:dyDescent="0.2">
      <c r="A28" s="78"/>
      <c r="B28" s="118">
        <f t="shared" si="8"/>
        <v>18</v>
      </c>
      <c r="C28" s="267" t="s">
        <v>129</v>
      </c>
      <c r="D28" s="82">
        <v>0.59199999999999975</v>
      </c>
      <c r="E28" s="83">
        <f t="shared" si="6"/>
        <v>1.6453123467073319E-4</v>
      </c>
      <c r="F28" s="82"/>
      <c r="G28" s="83"/>
      <c r="H28" s="82"/>
      <c r="I28" s="83"/>
      <c r="J28" s="82"/>
      <c r="K28" s="83"/>
      <c r="L28" s="82">
        <f t="shared" si="4"/>
        <v>0.59199999999999975</v>
      </c>
      <c r="M28" s="92">
        <f t="shared" si="1"/>
        <v>4.4478467800932685E-5</v>
      </c>
      <c r="N28" s="87">
        <v>4.3468410000000004</v>
      </c>
      <c r="O28" s="83">
        <f t="shared" si="7"/>
        <v>1.2080931024448733E-3</v>
      </c>
      <c r="P28" s="82"/>
      <c r="Q28" s="83"/>
      <c r="R28" s="82"/>
      <c r="S28" s="88"/>
      <c r="T28" s="82"/>
      <c r="U28" s="88"/>
      <c r="V28" s="113">
        <f t="shared" si="5"/>
        <v>4.3468410000000004</v>
      </c>
      <c r="W28" s="90">
        <f t="shared" si="2"/>
        <v>8.4684551958957657E-5</v>
      </c>
      <c r="X28" s="114">
        <v>178.31748590045402</v>
      </c>
      <c r="Y28" s="92">
        <f t="shared" si="9"/>
        <v>5.0898025205182233E-5</v>
      </c>
      <c r="Z28" s="78"/>
      <c r="AA28" s="320"/>
      <c r="AB28" s="320"/>
      <c r="AC28" s="332"/>
      <c r="AD28" s="333"/>
      <c r="AE28" s="320"/>
      <c r="AF28" s="320"/>
      <c r="AG28" s="320"/>
      <c r="AH28" s="320"/>
      <c r="AI28" s="320"/>
      <c r="AJ28" s="320"/>
      <c r="AK28" s="319"/>
      <c r="AL28" s="319"/>
      <c r="AM28" s="319"/>
      <c r="AN28" s="319"/>
      <c r="AO28" s="284"/>
      <c r="AP28" s="284"/>
      <c r="AQ28" s="284"/>
      <c r="AR28" s="284"/>
      <c r="AS28" s="284"/>
      <c r="AT28" s="284"/>
      <c r="AV28"/>
      <c r="AW28"/>
      <c r="AX28"/>
      <c r="AY28"/>
      <c r="AZ28"/>
      <c r="BA28"/>
      <c r="BB28"/>
      <c r="BC28"/>
    </row>
    <row r="29" spans="1:55" s="79" customFormat="1" ht="19.5" customHeight="1" x14ac:dyDescent="0.2">
      <c r="A29" s="78"/>
      <c r="B29" s="118">
        <f t="shared" si="8"/>
        <v>19</v>
      </c>
      <c r="C29" s="267" t="s">
        <v>31</v>
      </c>
      <c r="D29" s="82">
        <v>1.7999999999999996</v>
      </c>
      <c r="E29" s="83">
        <f t="shared" si="6"/>
        <v>5.0026388920155378E-4</v>
      </c>
      <c r="F29" s="82"/>
      <c r="G29" s="83"/>
      <c r="H29" s="82"/>
      <c r="I29" s="83"/>
      <c r="J29" s="82"/>
      <c r="K29" s="83"/>
      <c r="L29" s="82">
        <f t="shared" si="4"/>
        <v>1.7999999999999996</v>
      </c>
      <c r="M29" s="92">
        <f t="shared" si="1"/>
        <v>1.3523858452986292E-4</v>
      </c>
      <c r="N29" s="87">
        <v>2.4732319999999999</v>
      </c>
      <c r="O29" s="83">
        <f t="shared" si="7"/>
        <v>6.8737147734318743E-4</v>
      </c>
      <c r="P29" s="82"/>
      <c r="Q29" s="83"/>
      <c r="R29" s="82"/>
      <c r="S29" s="88"/>
      <c r="T29" s="82"/>
      <c r="U29" s="88"/>
      <c r="V29" s="113">
        <f t="shared" si="5"/>
        <v>2.4732319999999999</v>
      </c>
      <c r="W29" s="90">
        <f t="shared" si="2"/>
        <v>4.8183161935427757E-5</v>
      </c>
      <c r="X29" s="114">
        <v>18262.382834741373</v>
      </c>
      <c r="Y29" s="92">
        <f t="shared" si="9"/>
        <v>5.2127205424388895E-3</v>
      </c>
      <c r="Z29" s="78"/>
      <c r="AA29" s="320"/>
      <c r="AB29" s="320"/>
      <c r="AC29" s="332"/>
      <c r="AD29" s="333"/>
      <c r="AE29" s="320"/>
      <c r="AF29" s="320"/>
      <c r="AG29" s="320"/>
      <c r="AH29" s="320"/>
      <c r="AI29" s="320"/>
      <c r="AJ29" s="320"/>
      <c r="AK29" s="319"/>
      <c r="AL29" s="319"/>
      <c r="AM29" s="319"/>
      <c r="AN29" s="319"/>
      <c r="AO29" s="284"/>
      <c r="AP29" s="284"/>
      <c r="AQ29" s="284"/>
      <c r="AR29" s="284"/>
      <c r="AS29" s="284"/>
      <c r="AT29" s="284"/>
      <c r="AV29"/>
      <c r="AW29"/>
      <c r="AX29"/>
      <c r="AY29"/>
      <c r="AZ29"/>
      <c r="BA29"/>
      <c r="BB29"/>
      <c r="BC29"/>
    </row>
    <row r="30" spans="1:55" s="79" customFormat="1" ht="19.5" customHeight="1" x14ac:dyDescent="0.2">
      <c r="A30" s="78"/>
      <c r="B30" s="118">
        <f t="shared" si="8"/>
        <v>20</v>
      </c>
      <c r="C30" s="267" t="s">
        <v>70</v>
      </c>
      <c r="D30" s="82">
        <v>4.1549999999999976</v>
      </c>
      <c r="E30" s="83">
        <f t="shared" si="6"/>
        <v>1.1547758109069195E-3</v>
      </c>
      <c r="F30" s="82"/>
      <c r="G30" s="83"/>
      <c r="H30" s="82"/>
      <c r="I30" s="83"/>
      <c r="J30" s="82"/>
      <c r="K30" s="83"/>
      <c r="L30" s="82">
        <f t="shared" si="4"/>
        <v>4.1549999999999976</v>
      </c>
      <c r="M30" s="92">
        <f t="shared" si="1"/>
        <v>3.1217573262310014E-4</v>
      </c>
      <c r="N30" s="87">
        <v>25.131359000000003</v>
      </c>
      <c r="O30" s="83">
        <f t="shared" si="7"/>
        <v>6.9846174412558195E-3</v>
      </c>
      <c r="P30" s="82"/>
      <c r="Q30" s="83"/>
      <c r="R30" s="82"/>
      <c r="S30" s="88"/>
      <c r="T30" s="82"/>
      <c r="U30" s="88"/>
      <c r="V30" s="113">
        <f t="shared" si="5"/>
        <v>25.131359000000003</v>
      </c>
      <c r="W30" s="90">
        <f t="shared" si="2"/>
        <v>4.8960564166821796E-4</v>
      </c>
      <c r="X30" s="114">
        <v>1276.0591661431747</v>
      </c>
      <c r="Y30" s="92">
        <f t="shared" si="9"/>
        <v>3.642317592898149E-4</v>
      </c>
      <c r="Z30" s="78"/>
      <c r="AA30" s="320"/>
      <c r="AB30" s="320"/>
      <c r="AC30" s="332"/>
      <c r="AD30" s="320"/>
      <c r="AE30" s="320"/>
      <c r="AF30" s="320"/>
      <c r="AG30" s="320"/>
      <c r="AH30" s="320"/>
      <c r="AI30" s="320"/>
      <c r="AJ30" s="320"/>
      <c r="AK30" s="319"/>
      <c r="AL30" s="319"/>
      <c r="AM30" s="319"/>
      <c r="AN30" s="319"/>
      <c r="AO30" s="284"/>
      <c r="AP30" s="284"/>
      <c r="AQ30" s="284"/>
      <c r="AR30" s="284"/>
      <c r="AS30" s="284"/>
      <c r="AT30" s="284"/>
      <c r="AV30"/>
      <c r="AW30"/>
      <c r="AX30"/>
      <c r="AY30"/>
      <c r="AZ30"/>
      <c r="BA30"/>
      <c r="BB30"/>
      <c r="BC30"/>
    </row>
    <row r="31" spans="1:55" s="79" customFormat="1" ht="19.5" customHeight="1" x14ac:dyDescent="0.2">
      <c r="A31" s="78"/>
      <c r="B31" s="118">
        <f t="shared" si="8"/>
        <v>21</v>
      </c>
      <c r="C31" s="267" t="s">
        <v>190</v>
      </c>
      <c r="D31" s="82">
        <v>6.75</v>
      </c>
      <c r="E31" s="83">
        <f t="shared" si="6"/>
        <v>1.875989584505827E-3</v>
      </c>
      <c r="F31" s="82"/>
      <c r="G31" s="83"/>
      <c r="H31" s="82"/>
      <c r="I31" s="83"/>
      <c r="J31" s="82"/>
      <c r="K31" s="83"/>
      <c r="L31" s="82">
        <f t="shared" si="4"/>
        <v>6.75</v>
      </c>
      <c r="M31" s="92">
        <f t="shared" si="1"/>
        <v>5.0714469198698611E-4</v>
      </c>
      <c r="N31" s="87">
        <v>6.5083375000000001E-3</v>
      </c>
      <c r="O31" s="83">
        <f t="shared" si="7"/>
        <v>1.8088256833257323E-6</v>
      </c>
      <c r="P31" s="82"/>
      <c r="Q31" s="83"/>
      <c r="R31" s="82"/>
      <c r="S31" s="88"/>
      <c r="T31" s="82"/>
      <c r="U31" s="88"/>
      <c r="V31" s="113">
        <f t="shared" si="5"/>
        <v>6.5083375000000001E-3</v>
      </c>
      <c r="W31" s="90">
        <f t="shared" si="2"/>
        <v>1.2679452622839954E-7</v>
      </c>
      <c r="X31" s="114">
        <v>0</v>
      </c>
      <c r="Y31" s="92">
        <f t="shared" si="9"/>
        <v>0</v>
      </c>
      <c r="Z31" s="78"/>
      <c r="AA31" s="320"/>
      <c r="AB31" s="320"/>
      <c r="AC31" s="332"/>
      <c r="AD31" s="320"/>
      <c r="AE31" s="320"/>
      <c r="AF31" s="320"/>
      <c r="AG31" s="320"/>
      <c r="AH31" s="320"/>
      <c r="AI31" s="320"/>
      <c r="AJ31" s="320"/>
      <c r="AK31" s="319"/>
      <c r="AL31" s="319"/>
      <c r="AM31" s="319"/>
      <c r="AN31" s="319"/>
      <c r="AO31" s="284"/>
      <c r="AP31" s="284"/>
      <c r="AQ31" s="284"/>
      <c r="AR31" s="284"/>
      <c r="AS31" s="284"/>
      <c r="AT31" s="284"/>
      <c r="AV31"/>
      <c r="AW31"/>
      <c r="AX31"/>
      <c r="AY31"/>
      <c r="AZ31"/>
      <c r="BA31"/>
      <c r="BB31"/>
      <c r="BC31"/>
    </row>
    <row r="32" spans="1:55" s="79" customFormat="1" ht="19.5" customHeight="1" x14ac:dyDescent="0.2">
      <c r="A32" s="78"/>
      <c r="B32" s="118">
        <f t="shared" si="8"/>
        <v>22</v>
      </c>
      <c r="C32" s="267" t="s">
        <v>95</v>
      </c>
      <c r="D32" s="82">
        <v>5</v>
      </c>
      <c r="E32" s="83">
        <f t="shared" si="6"/>
        <v>1.3896219144487608E-3</v>
      </c>
      <c r="F32" s="82"/>
      <c r="G32" s="83"/>
      <c r="H32" s="82"/>
      <c r="I32" s="83"/>
      <c r="J32" s="82"/>
      <c r="K32" s="83"/>
      <c r="L32" s="82">
        <f t="shared" si="4"/>
        <v>5</v>
      </c>
      <c r="M32" s="92">
        <f t="shared" si="1"/>
        <v>3.756627348051749E-4</v>
      </c>
      <c r="N32" s="87">
        <v>32.547928999999996</v>
      </c>
      <c r="O32" s="83">
        <f t="shared" si="7"/>
        <v>9.0458630816644663E-3</v>
      </c>
      <c r="P32" s="82"/>
      <c r="Q32" s="83"/>
      <c r="R32" s="82"/>
      <c r="S32" s="88"/>
      <c r="T32" s="82"/>
      <c r="U32" s="88"/>
      <c r="V32" s="113">
        <f t="shared" si="5"/>
        <v>32.547928999999996</v>
      </c>
      <c r="W32" s="90">
        <f t="shared" si="2"/>
        <v>6.3409422717715326E-4</v>
      </c>
      <c r="X32" s="114">
        <v>1295.7264678112092</v>
      </c>
      <c r="Y32" s="92">
        <f t="shared" si="9"/>
        <v>3.6984549263157122E-4</v>
      </c>
      <c r="Z32" s="78"/>
      <c r="AA32" s="320"/>
      <c r="AB32" s="320"/>
      <c r="AC32" s="332"/>
      <c r="AD32" s="320"/>
      <c r="AE32" s="320"/>
      <c r="AF32" s="320"/>
      <c r="AG32" s="320"/>
      <c r="AH32" s="320"/>
      <c r="AI32" s="320"/>
      <c r="AJ32" s="320"/>
      <c r="AK32" s="319"/>
      <c r="AL32" s="319"/>
      <c r="AM32" s="319"/>
      <c r="AN32" s="319"/>
      <c r="AO32" s="284"/>
      <c r="AP32" s="284"/>
      <c r="AQ32" s="284"/>
      <c r="AR32" s="284"/>
      <c r="AS32" s="284"/>
      <c r="AT32" s="284"/>
      <c r="AV32"/>
      <c r="AW32"/>
      <c r="AX32"/>
      <c r="AY32"/>
      <c r="AZ32"/>
      <c r="BA32"/>
      <c r="BB32"/>
      <c r="BC32"/>
    </row>
    <row r="33" spans="1:55" s="79" customFormat="1" ht="19.5" customHeight="1" x14ac:dyDescent="0.2">
      <c r="A33" s="78"/>
      <c r="B33" s="118">
        <f t="shared" si="8"/>
        <v>23</v>
      </c>
      <c r="C33" s="267" t="s">
        <v>96</v>
      </c>
      <c r="D33" s="82">
        <v>40</v>
      </c>
      <c r="E33" s="83">
        <f t="shared" si="6"/>
        <v>1.1116975315590086E-2</v>
      </c>
      <c r="F33" s="82"/>
      <c r="G33" s="83"/>
      <c r="H33" s="82"/>
      <c r="I33" s="83"/>
      <c r="J33" s="82"/>
      <c r="K33" s="83"/>
      <c r="L33" s="82">
        <f t="shared" si="4"/>
        <v>40</v>
      </c>
      <c r="M33" s="92">
        <f t="shared" si="1"/>
        <v>3.0053018784413992E-3</v>
      </c>
      <c r="N33" s="87">
        <v>240.53986300000005</v>
      </c>
      <c r="O33" s="83">
        <f t="shared" si="7"/>
        <v>6.6851892984660544E-2</v>
      </c>
      <c r="P33" s="82"/>
      <c r="Q33" s="83"/>
      <c r="R33" s="82"/>
      <c r="S33" s="88"/>
      <c r="T33" s="82"/>
      <c r="U33" s="88"/>
      <c r="V33" s="113">
        <f t="shared" si="5"/>
        <v>240.53986300000005</v>
      </c>
      <c r="W33" s="90">
        <f t="shared" si="2"/>
        <v>4.6861641652924634E-3</v>
      </c>
      <c r="X33" s="114">
        <v>12188.873697623992</v>
      </c>
      <c r="Y33" s="92">
        <f t="shared" si="9"/>
        <v>3.4791293604867334E-3</v>
      </c>
      <c r="Z33" s="78"/>
      <c r="AA33" s="320"/>
      <c r="AB33" s="320"/>
      <c r="AC33" s="332"/>
      <c r="AD33" s="320"/>
      <c r="AE33" s="320"/>
      <c r="AF33" s="320"/>
      <c r="AG33" s="320"/>
      <c r="AH33" s="320"/>
      <c r="AI33" s="320"/>
      <c r="AJ33" s="320"/>
      <c r="AK33" s="319"/>
      <c r="AL33" s="319"/>
      <c r="AM33" s="319"/>
      <c r="AN33" s="319"/>
      <c r="AO33" s="284"/>
      <c r="AP33" s="284"/>
      <c r="AQ33" s="284"/>
      <c r="AR33" s="284"/>
      <c r="AS33" s="284"/>
      <c r="AT33" s="284"/>
      <c r="AV33"/>
      <c r="AW33"/>
      <c r="AX33"/>
      <c r="AY33"/>
      <c r="AZ33"/>
      <c r="BA33"/>
      <c r="BB33"/>
      <c r="BC33"/>
    </row>
    <row r="34" spans="1:55" s="79" customFormat="1" ht="19.5" customHeight="1" x14ac:dyDescent="0.2">
      <c r="A34" s="78"/>
      <c r="B34" s="118">
        <f t="shared" si="8"/>
        <v>24</v>
      </c>
      <c r="C34" s="267" t="s">
        <v>130</v>
      </c>
      <c r="D34" s="82">
        <v>19.999999999999996</v>
      </c>
      <c r="E34" s="83">
        <f t="shared" si="6"/>
        <v>5.5584876577950424E-3</v>
      </c>
      <c r="F34" s="82"/>
      <c r="G34" s="83"/>
      <c r="H34" s="82"/>
      <c r="I34" s="83"/>
      <c r="J34" s="82"/>
      <c r="K34" s="83"/>
      <c r="L34" s="82">
        <f t="shared" si="4"/>
        <v>19.999999999999996</v>
      </c>
      <c r="M34" s="92">
        <f t="shared" si="1"/>
        <v>1.5026509392206992E-3</v>
      </c>
      <c r="N34" s="87">
        <v>0</v>
      </c>
      <c r="O34" s="83">
        <f t="shared" si="7"/>
        <v>0</v>
      </c>
      <c r="P34" s="82"/>
      <c r="Q34" s="83"/>
      <c r="R34" s="82"/>
      <c r="S34" s="88"/>
      <c r="T34" s="82"/>
      <c r="U34" s="88"/>
      <c r="V34" s="113">
        <f t="shared" si="5"/>
        <v>0</v>
      </c>
      <c r="W34" s="90">
        <f t="shared" si="2"/>
        <v>0</v>
      </c>
      <c r="X34" s="114">
        <v>242.28263758348882</v>
      </c>
      <c r="Y34" s="92">
        <f t="shared" si="9"/>
        <v>6.9155908811918974E-5</v>
      </c>
      <c r="Z34" s="78"/>
      <c r="AA34" s="320"/>
      <c r="AB34" s="320"/>
      <c r="AC34" s="332"/>
      <c r="AD34" s="320"/>
      <c r="AE34" s="320"/>
      <c r="AF34" s="320"/>
      <c r="AG34" s="320"/>
      <c r="AH34" s="320"/>
      <c r="AI34" s="320"/>
      <c r="AJ34" s="320"/>
      <c r="AK34" s="319"/>
      <c r="AL34" s="319"/>
      <c r="AM34" s="319"/>
      <c r="AN34" s="319"/>
      <c r="AO34" s="284"/>
      <c r="AP34" s="284"/>
      <c r="AQ34" s="284"/>
      <c r="AR34" s="284"/>
      <c r="AS34" s="284"/>
      <c r="AT34" s="284"/>
      <c r="AV34"/>
      <c r="AW34"/>
      <c r="AX34"/>
      <c r="AY34"/>
      <c r="AZ34"/>
      <c r="BA34"/>
      <c r="BB34"/>
      <c r="BC34"/>
    </row>
    <row r="35" spans="1:55" s="79" customFormat="1" ht="19.5" customHeight="1" x14ac:dyDescent="0.2">
      <c r="A35" s="78"/>
      <c r="B35" s="118">
        <f t="shared" si="8"/>
        <v>25</v>
      </c>
      <c r="C35" s="267" t="s">
        <v>191</v>
      </c>
      <c r="D35" s="82">
        <v>19.989999999999995</v>
      </c>
      <c r="E35" s="83">
        <f t="shared" si="6"/>
        <v>5.5557084139661438E-3</v>
      </c>
      <c r="F35" s="82"/>
      <c r="G35" s="83"/>
      <c r="H35" s="82"/>
      <c r="I35" s="83"/>
      <c r="J35" s="82"/>
      <c r="K35" s="83"/>
      <c r="L35" s="82">
        <f t="shared" si="4"/>
        <v>19.989999999999995</v>
      </c>
      <c r="M35" s="92">
        <f t="shared" si="1"/>
        <v>1.5018996137510887E-3</v>
      </c>
      <c r="N35" s="87">
        <v>134.05678950000001</v>
      </c>
      <c r="O35" s="83">
        <f t="shared" si="7"/>
        <v>3.7257650493968911E-2</v>
      </c>
      <c r="P35" s="82"/>
      <c r="Q35" s="83"/>
      <c r="R35" s="82"/>
      <c r="S35" s="88"/>
      <c r="T35" s="82"/>
      <c r="U35" s="88"/>
      <c r="V35" s="113">
        <f t="shared" si="5"/>
        <v>134.05678950000001</v>
      </c>
      <c r="W35" s="90">
        <f t="shared" si="2"/>
        <v>2.6116757332195492E-3</v>
      </c>
      <c r="X35" s="114">
        <v>5238.3470747935453</v>
      </c>
      <c r="Y35" s="92">
        <f t="shared" si="9"/>
        <v>1.4952068222584538E-3</v>
      </c>
      <c r="Z35" s="78"/>
      <c r="AA35" s="320"/>
      <c r="AB35" s="320"/>
      <c r="AC35" s="332"/>
      <c r="AD35" s="320"/>
      <c r="AE35" s="320"/>
      <c r="AF35" s="320"/>
      <c r="AG35" s="320"/>
      <c r="AH35" s="320"/>
      <c r="AI35" s="320"/>
      <c r="AJ35" s="320"/>
      <c r="AK35" s="319"/>
      <c r="AL35" s="319"/>
      <c r="AM35" s="319"/>
      <c r="AN35" s="319"/>
      <c r="AO35" s="284"/>
      <c r="AP35" s="284"/>
      <c r="AQ35" s="284"/>
      <c r="AR35" s="284"/>
      <c r="AS35" s="284"/>
      <c r="AT35" s="284"/>
      <c r="AV35"/>
      <c r="AW35"/>
      <c r="AX35"/>
      <c r="AY35"/>
      <c r="AZ35"/>
      <c r="BA35"/>
      <c r="BB35"/>
      <c r="BC35"/>
    </row>
    <row r="36" spans="1:55" s="79" customFormat="1" ht="19.5" customHeight="1" x14ac:dyDescent="0.2">
      <c r="A36" s="78"/>
      <c r="B36" s="118">
        <f t="shared" si="8"/>
        <v>26</v>
      </c>
      <c r="C36" s="267" t="s">
        <v>107</v>
      </c>
      <c r="D36" s="82">
        <v>456.40000000000015</v>
      </c>
      <c r="E36" s="83">
        <f t="shared" si="6"/>
        <v>0.12684468835088292</v>
      </c>
      <c r="F36" s="82"/>
      <c r="G36" s="83"/>
      <c r="H36" s="82"/>
      <c r="I36" s="83"/>
      <c r="J36" s="82"/>
      <c r="K36" s="83"/>
      <c r="L36" s="82">
        <f t="shared" si="4"/>
        <v>456.40000000000015</v>
      </c>
      <c r="M36" s="92">
        <f t="shared" si="1"/>
        <v>3.4290494433016371E-2</v>
      </c>
      <c r="N36" s="87">
        <v>2467.9245540000002</v>
      </c>
      <c r="O36" s="83">
        <f t="shared" si="7"/>
        <v>0.68589640868891688</v>
      </c>
      <c r="P36" s="82"/>
      <c r="Q36" s="83"/>
      <c r="R36" s="82"/>
      <c r="S36" s="88"/>
      <c r="T36" s="82"/>
      <c r="U36" s="88"/>
      <c r="V36" s="113">
        <f t="shared" si="5"/>
        <v>2467.9245540000002</v>
      </c>
      <c r="W36" s="90">
        <f t="shared" si="2"/>
        <v>4.807976301042536E-2</v>
      </c>
      <c r="X36" s="114">
        <v>120005.46331335505</v>
      </c>
      <c r="Y36" s="92">
        <f t="shared" si="9"/>
        <v>3.4253741665539968E-2</v>
      </c>
      <c r="Z36" s="78"/>
      <c r="AA36" s="320"/>
      <c r="AB36" s="320"/>
      <c r="AC36" s="332"/>
      <c r="AD36" s="320"/>
      <c r="AE36" s="320"/>
      <c r="AF36" s="320"/>
      <c r="AG36" s="320"/>
      <c r="AH36" s="320"/>
      <c r="AI36" s="320"/>
      <c r="AJ36" s="320"/>
      <c r="AK36" s="319"/>
      <c r="AL36" s="319"/>
      <c r="AM36" s="319"/>
      <c r="AN36" s="319"/>
      <c r="AO36" s="284"/>
      <c r="AP36" s="284"/>
      <c r="AQ36" s="284"/>
      <c r="AR36" s="284"/>
      <c r="AS36" s="284"/>
      <c r="AT36" s="284"/>
      <c r="AV36"/>
      <c r="AW36"/>
      <c r="AX36"/>
      <c r="AY36"/>
      <c r="AZ36"/>
      <c r="BA36"/>
      <c r="BB36"/>
      <c r="BC36"/>
    </row>
    <row r="37" spans="1:55" s="79" customFormat="1" ht="19.5" customHeight="1" x14ac:dyDescent="0.2">
      <c r="A37" s="78"/>
      <c r="B37" s="118">
        <f t="shared" si="8"/>
        <v>27</v>
      </c>
      <c r="C37" s="267" t="s">
        <v>71</v>
      </c>
      <c r="D37" s="82">
        <v>96.759999999999991</v>
      </c>
      <c r="E37" s="83">
        <f t="shared" si="6"/>
        <v>2.6891963288412417E-2</v>
      </c>
      <c r="F37" s="82"/>
      <c r="G37" s="83"/>
      <c r="H37" s="82"/>
      <c r="I37" s="83"/>
      <c r="J37" s="82"/>
      <c r="K37" s="83"/>
      <c r="L37" s="82">
        <f t="shared" si="4"/>
        <v>96.759999999999991</v>
      </c>
      <c r="M37" s="92">
        <f t="shared" si="1"/>
        <v>7.2698252439497438E-3</v>
      </c>
      <c r="N37" s="87">
        <v>392.62990599999995</v>
      </c>
      <c r="O37" s="83">
        <f t="shared" si="7"/>
        <v>0.10912142432911139</v>
      </c>
      <c r="P37" s="82"/>
      <c r="Q37" s="83"/>
      <c r="R37" s="82"/>
      <c r="S37" s="88"/>
      <c r="T37" s="82"/>
      <c r="U37" s="88"/>
      <c r="V37" s="113">
        <f t="shared" si="5"/>
        <v>392.62990599999995</v>
      </c>
      <c r="W37" s="90">
        <f t="shared" si="2"/>
        <v>7.6491612357796508E-3</v>
      </c>
      <c r="X37" s="114">
        <v>44377.725373598529</v>
      </c>
      <c r="Y37" s="92">
        <f t="shared" si="9"/>
        <v>1.266694947614401E-2</v>
      </c>
      <c r="Z37" s="78"/>
      <c r="AA37" s="320"/>
      <c r="AB37" s="320"/>
      <c r="AC37" s="332"/>
      <c r="AD37" s="320"/>
      <c r="AE37" s="320"/>
      <c r="AF37" s="320"/>
      <c r="AG37" s="320"/>
      <c r="AH37" s="320"/>
      <c r="AI37" s="320"/>
      <c r="AJ37" s="320"/>
      <c r="AK37" s="319"/>
      <c r="AL37" s="319"/>
      <c r="AM37" s="319"/>
      <c r="AN37" s="319"/>
      <c r="AO37" s="284"/>
      <c r="AP37" s="284"/>
      <c r="AQ37" s="284"/>
      <c r="AR37" s="284"/>
      <c r="AS37" s="284"/>
      <c r="AT37" s="284"/>
      <c r="AV37"/>
      <c r="AW37"/>
      <c r="AX37"/>
      <c r="AY37"/>
      <c r="AZ37"/>
      <c r="BA37"/>
      <c r="BB37"/>
      <c r="BC37"/>
    </row>
    <row r="38" spans="1:55" s="79" customFormat="1" ht="19.5" customHeight="1" x14ac:dyDescent="0.2">
      <c r="A38" s="78"/>
      <c r="B38" s="118">
        <f t="shared" si="8"/>
        <v>28</v>
      </c>
      <c r="C38" s="267" t="s">
        <v>177</v>
      </c>
      <c r="D38" s="82">
        <v>19.899999999999988</v>
      </c>
      <c r="E38" s="83">
        <f t="shared" si="6"/>
        <v>5.5306952195060648E-3</v>
      </c>
      <c r="F38" s="82"/>
      <c r="G38" s="83"/>
      <c r="H38" s="82"/>
      <c r="I38" s="83"/>
      <c r="J38" s="82"/>
      <c r="K38" s="83"/>
      <c r="L38" s="82">
        <f t="shared" si="4"/>
        <v>19.899999999999988</v>
      </c>
      <c r="M38" s="92">
        <f t="shared" si="1"/>
        <v>1.4951376845245951E-3</v>
      </c>
      <c r="N38" s="87">
        <v>97.775213000000022</v>
      </c>
      <c r="O38" s="83">
        <f t="shared" si="7"/>
        <v>2.7174115734939077E-2</v>
      </c>
      <c r="P38" s="82"/>
      <c r="Q38" s="83"/>
      <c r="R38" s="82"/>
      <c r="S38" s="88"/>
      <c r="T38" s="82"/>
      <c r="U38" s="88"/>
      <c r="V38" s="113">
        <f t="shared" si="5"/>
        <v>97.775213000000022</v>
      </c>
      <c r="W38" s="90">
        <f t="shared" si="2"/>
        <v>1.904843104589437E-3</v>
      </c>
      <c r="X38" s="114">
        <v>2829.5240495984121</v>
      </c>
      <c r="Y38" s="92">
        <f t="shared" si="9"/>
        <v>8.0764477845726853E-4</v>
      </c>
      <c r="Z38" s="78"/>
      <c r="AA38" s="320"/>
      <c r="AB38" s="320"/>
      <c r="AC38" s="332"/>
      <c r="AD38" s="320"/>
      <c r="AE38" s="320"/>
      <c r="AF38" s="320"/>
      <c r="AG38" s="320"/>
      <c r="AH38" s="320"/>
      <c r="AI38" s="320"/>
      <c r="AJ38" s="320"/>
      <c r="AK38" s="319"/>
      <c r="AL38" s="319"/>
      <c r="AM38" s="319"/>
      <c r="AN38" s="319"/>
      <c r="AO38" s="284"/>
      <c r="AP38" s="284"/>
      <c r="AQ38" s="284"/>
      <c r="AR38" s="284"/>
      <c r="AS38" s="284"/>
      <c r="AT38" s="284"/>
      <c r="AV38"/>
      <c r="AW38"/>
      <c r="AX38"/>
      <c r="AY38"/>
      <c r="AZ38"/>
      <c r="BA38"/>
      <c r="BB38"/>
      <c r="BC38"/>
    </row>
    <row r="39" spans="1:55" s="79" customFormat="1" ht="19.5" customHeight="1" x14ac:dyDescent="0.2">
      <c r="A39" s="78"/>
      <c r="B39" s="118">
        <f t="shared" si="8"/>
        <v>29</v>
      </c>
      <c r="C39" s="267" t="s">
        <v>97</v>
      </c>
      <c r="D39" s="82">
        <v>20</v>
      </c>
      <c r="E39" s="83">
        <f t="shared" si="6"/>
        <v>5.5584876577950432E-3</v>
      </c>
      <c r="F39" s="82">
        <v>0.30999999999999989</v>
      </c>
      <c r="G39" s="83">
        <f>F39/$F$82</f>
        <v>4.1179180443980619E-5</v>
      </c>
      <c r="H39" s="82"/>
      <c r="I39" s="83"/>
      <c r="J39" s="82"/>
      <c r="K39" s="83"/>
      <c r="L39" s="82">
        <f t="shared" si="4"/>
        <v>20.309999999999999</v>
      </c>
      <c r="M39" s="92">
        <f t="shared" si="1"/>
        <v>1.5259420287786203E-3</v>
      </c>
      <c r="N39" s="87">
        <v>103.64161299999999</v>
      </c>
      <c r="O39" s="83">
        <f t="shared" si="7"/>
        <v>2.8804531334723511E-2</v>
      </c>
      <c r="P39" s="82">
        <v>0</v>
      </c>
      <c r="Q39" s="83">
        <f>P39/$F$82</f>
        <v>0</v>
      </c>
      <c r="R39" s="82"/>
      <c r="S39" s="88"/>
      <c r="T39" s="82"/>
      <c r="U39" s="88"/>
      <c r="V39" s="113">
        <f t="shared" si="5"/>
        <v>103.64161299999999</v>
      </c>
      <c r="W39" s="90">
        <f t="shared" si="2"/>
        <v>2.019131493700524E-3</v>
      </c>
      <c r="X39" s="114">
        <v>6262.0480424415255</v>
      </c>
      <c r="Y39" s="92">
        <f t="shared" si="9"/>
        <v>1.787406756498238E-3</v>
      </c>
      <c r="Z39" s="78"/>
      <c r="AA39" s="320"/>
      <c r="AB39" s="320"/>
      <c r="AC39" s="332"/>
      <c r="AD39" s="320"/>
      <c r="AE39" s="320"/>
      <c r="AF39" s="320"/>
      <c r="AG39" s="320"/>
      <c r="AH39" s="320"/>
      <c r="AI39" s="320"/>
      <c r="AJ39" s="320"/>
      <c r="AK39" s="319"/>
      <c r="AL39" s="319"/>
      <c r="AM39" s="319"/>
      <c r="AN39" s="319"/>
      <c r="AO39" s="284"/>
      <c r="AP39" s="284"/>
      <c r="AQ39" s="284"/>
      <c r="AR39" s="284"/>
      <c r="AS39" s="284"/>
      <c r="AT39" s="284"/>
      <c r="AV39"/>
      <c r="AW39"/>
      <c r="AX39"/>
      <c r="AY39"/>
      <c r="AZ39"/>
      <c r="BA39"/>
      <c r="BB39"/>
      <c r="BC39"/>
    </row>
    <row r="40" spans="1:55" s="79" customFormat="1" ht="19.5" customHeight="1" x14ac:dyDescent="0.2">
      <c r="A40" s="78"/>
      <c r="B40" s="118">
        <f t="shared" si="8"/>
        <v>30</v>
      </c>
      <c r="C40" s="267" t="s">
        <v>131</v>
      </c>
      <c r="D40" s="82">
        <v>568.55099999999959</v>
      </c>
      <c r="E40" s="83">
        <f t="shared" si="6"/>
        <v>0.15801418581635135</v>
      </c>
      <c r="F40" s="82">
        <v>970.69999999999982</v>
      </c>
      <c r="G40" s="83">
        <f>F40/$F$82</f>
        <v>0.12894396921603871</v>
      </c>
      <c r="H40" s="82"/>
      <c r="I40" s="83"/>
      <c r="J40" s="82"/>
      <c r="K40" s="83"/>
      <c r="L40" s="82">
        <f t="shared" si="4"/>
        <v>1539.2509999999993</v>
      </c>
      <c r="M40" s="92">
        <f t="shared" si="1"/>
        <v>0.11564784804231999</v>
      </c>
      <c r="N40" s="87">
        <v>2649.4716330000001</v>
      </c>
      <c r="O40" s="83">
        <f t="shared" si="7"/>
        <v>0.73635276858542886</v>
      </c>
      <c r="P40" s="82">
        <v>3733.2872410000009</v>
      </c>
      <c r="Q40" s="83">
        <f>P40/$F$82</f>
        <v>0.49591519014951502</v>
      </c>
      <c r="R40" s="82"/>
      <c r="S40" s="88"/>
      <c r="T40" s="82"/>
      <c r="U40" s="88"/>
      <c r="V40" s="113">
        <f t="shared" si="5"/>
        <v>6382.758874000001</v>
      </c>
      <c r="W40" s="90">
        <f t="shared" si="2"/>
        <v>0.12434802089764753</v>
      </c>
      <c r="X40" s="114">
        <v>422379.44620390952</v>
      </c>
      <c r="Y40" s="92">
        <f t="shared" si="9"/>
        <v>0.1205618147344167</v>
      </c>
      <c r="Z40" s="78"/>
      <c r="AA40" s="320"/>
      <c r="AB40" s="320"/>
      <c r="AC40" s="332"/>
      <c r="AD40" s="320"/>
      <c r="AE40" s="320"/>
      <c r="AF40" s="320"/>
      <c r="AG40" s="320"/>
      <c r="AH40" s="320"/>
      <c r="AI40" s="320"/>
      <c r="AJ40" s="320"/>
      <c r="AK40" s="319"/>
      <c r="AL40" s="319"/>
      <c r="AM40" s="319"/>
      <c r="AN40" s="319"/>
      <c r="AO40" s="284"/>
      <c r="AP40" s="284"/>
      <c r="AQ40" s="284"/>
      <c r="AR40" s="284"/>
      <c r="AS40" s="284"/>
      <c r="AT40" s="284"/>
      <c r="AV40"/>
      <c r="AW40"/>
      <c r="AX40"/>
      <c r="AY40"/>
      <c r="AZ40"/>
      <c r="BA40"/>
      <c r="BB40"/>
      <c r="BC40"/>
    </row>
    <row r="41" spans="1:55" s="79" customFormat="1" ht="19.5" customHeight="1" x14ac:dyDescent="0.2">
      <c r="A41" s="78"/>
      <c r="B41" s="118">
        <f t="shared" si="8"/>
        <v>31</v>
      </c>
      <c r="C41" s="267" t="s">
        <v>132</v>
      </c>
      <c r="D41" s="82"/>
      <c r="E41" s="83"/>
      <c r="F41" s="82">
        <v>330.34000000000009</v>
      </c>
      <c r="G41" s="83">
        <f>F41/$F$82</f>
        <v>4.3881066025369571E-2</v>
      </c>
      <c r="H41" s="82"/>
      <c r="I41" s="83"/>
      <c r="J41" s="82"/>
      <c r="K41" s="83"/>
      <c r="L41" s="82">
        <f t="shared" si="4"/>
        <v>330.34000000000009</v>
      </c>
      <c r="M41" s="92">
        <f t="shared" si="1"/>
        <v>2.48192855631083E-2</v>
      </c>
      <c r="N41" s="87"/>
      <c r="O41" s="83"/>
      <c r="P41" s="82">
        <v>608.20213999999999</v>
      </c>
      <c r="Q41" s="83">
        <f>P41/$F$82</f>
        <v>8.0791179578952169E-2</v>
      </c>
      <c r="R41" s="82"/>
      <c r="S41" s="88"/>
      <c r="T41" s="82"/>
      <c r="U41" s="88">
        <f>T41/$T$82</f>
        <v>0</v>
      </c>
      <c r="V41" s="113">
        <f t="shared" si="5"/>
        <v>608.20213999999999</v>
      </c>
      <c r="W41" s="90">
        <f t="shared" si="2"/>
        <v>1.1848909524498189E-2</v>
      </c>
      <c r="X41" s="114">
        <v>54531.873496881512</v>
      </c>
      <c r="Y41" s="92">
        <f t="shared" si="9"/>
        <v>1.5565297243364832E-2</v>
      </c>
      <c r="Z41" s="78"/>
      <c r="AA41" s="320"/>
      <c r="AB41" s="320"/>
      <c r="AC41" s="332"/>
      <c r="AD41" s="320"/>
      <c r="AE41" s="320"/>
      <c r="AF41" s="320"/>
      <c r="AG41" s="320"/>
      <c r="AH41" s="320"/>
      <c r="AI41" s="320"/>
      <c r="AJ41" s="320"/>
      <c r="AK41" s="319"/>
      <c r="AL41" s="319"/>
      <c r="AM41" s="319"/>
      <c r="AN41" s="319"/>
      <c r="AO41" s="284"/>
      <c r="AP41" s="284"/>
      <c r="AQ41" s="284"/>
      <c r="AR41" s="284"/>
      <c r="AS41" s="284"/>
      <c r="AT41" s="284"/>
      <c r="AV41"/>
      <c r="AW41"/>
      <c r="AX41"/>
      <c r="AY41"/>
      <c r="AZ41"/>
      <c r="BA41"/>
      <c r="BB41"/>
      <c r="BC41"/>
    </row>
    <row r="42" spans="1:55" s="79" customFormat="1" ht="19.5" customHeight="1" x14ac:dyDescent="0.2">
      <c r="A42" s="78"/>
      <c r="B42" s="118">
        <f t="shared" si="8"/>
        <v>32</v>
      </c>
      <c r="C42" s="267" t="s">
        <v>192</v>
      </c>
      <c r="D42" s="82"/>
      <c r="E42" s="83"/>
      <c r="F42" s="82"/>
      <c r="G42" s="83"/>
      <c r="H42" s="82">
        <v>144.48400000000001</v>
      </c>
      <c r="I42" s="83">
        <f>H42/$H$82</f>
        <v>0.50788093530743372</v>
      </c>
      <c r="J42" s="82">
        <v>132.30000000000004</v>
      </c>
      <c r="K42" s="83">
        <f>J42/$J$82</f>
        <v>0.35607589826402913</v>
      </c>
      <c r="L42" s="82">
        <f t="shared" si="4"/>
        <v>276.78400000000005</v>
      </c>
      <c r="M42" s="92">
        <f t="shared" si="1"/>
        <v>2.0795486878063107E-2</v>
      </c>
      <c r="N42" s="87"/>
      <c r="O42" s="83"/>
      <c r="P42" s="82"/>
      <c r="Q42" s="83"/>
      <c r="R42" s="82">
        <v>424.43339500000002</v>
      </c>
      <c r="S42" s="88">
        <f>R42/$R$82</f>
        <v>0.56940312251450742</v>
      </c>
      <c r="T42" s="82">
        <v>472.48201699999993</v>
      </c>
      <c r="U42" s="88">
        <f>T42/$T$82</f>
        <v>0.31473375517643903</v>
      </c>
      <c r="V42" s="113">
        <f t="shared" si="5"/>
        <v>896.91541199999995</v>
      </c>
      <c r="W42" s="90">
        <f t="shared" si="2"/>
        <v>1.7473581345695391E-2</v>
      </c>
      <c r="X42" s="114">
        <v>19080.972419895177</v>
      </c>
      <c r="Y42" s="92">
        <f t="shared" si="9"/>
        <v>5.4463745395635314E-3</v>
      </c>
      <c r="Z42" s="78"/>
      <c r="AA42" s="320"/>
      <c r="AB42" s="320"/>
      <c r="AC42" s="332"/>
      <c r="AD42" s="320"/>
      <c r="AE42" s="320"/>
      <c r="AF42" s="320"/>
      <c r="AG42" s="320"/>
      <c r="AH42" s="320"/>
      <c r="AI42" s="320"/>
      <c r="AJ42" s="320"/>
      <c r="AK42" s="319"/>
      <c r="AL42" s="319"/>
      <c r="AM42" s="319"/>
      <c r="AN42" s="319"/>
      <c r="AO42" s="284"/>
      <c r="AP42" s="284"/>
      <c r="AQ42" s="284"/>
      <c r="AR42" s="284"/>
      <c r="AS42" s="284"/>
      <c r="AT42" s="284"/>
      <c r="AV42"/>
      <c r="AW42"/>
      <c r="AX42"/>
      <c r="AY42"/>
      <c r="AZ42"/>
      <c r="BA42"/>
      <c r="BB42"/>
      <c r="BC42"/>
    </row>
    <row r="43" spans="1:55" s="79" customFormat="1" ht="19.5" customHeight="1" x14ac:dyDescent="0.2">
      <c r="A43" s="78"/>
      <c r="B43" s="118">
        <f t="shared" si="8"/>
        <v>33</v>
      </c>
      <c r="C43" s="267" t="s">
        <v>98</v>
      </c>
      <c r="D43" s="82"/>
      <c r="E43" s="83"/>
      <c r="F43" s="82"/>
      <c r="G43" s="83"/>
      <c r="H43" s="82"/>
      <c r="I43" s="83"/>
      <c r="J43" s="82">
        <v>110.00000000000001</v>
      </c>
      <c r="K43" s="83">
        <f>J43/$J$82</f>
        <v>0.29605705826941192</v>
      </c>
      <c r="L43" s="82">
        <f>D43+F43+H43+J43</f>
        <v>110.00000000000001</v>
      </c>
      <c r="M43" s="92">
        <f t="shared" si="1"/>
        <v>8.2645801657138477E-3</v>
      </c>
      <c r="N43" s="87"/>
      <c r="O43" s="83"/>
      <c r="P43" s="82"/>
      <c r="Q43" s="83"/>
      <c r="R43" s="82"/>
      <c r="S43" s="88"/>
      <c r="T43" s="82">
        <v>414.65528881666671</v>
      </c>
      <c r="U43" s="88"/>
      <c r="V43" s="113">
        <f>N43+P43+R43+T43</f>
        <v>414.65528881666671</v>
      </c>
      <c r="W43" s="90">
        <f t="shared" si="2"/>
        <v>8.0782566813121532E-3</v>
      </c>
      <c r="X43" s="114">
        <v>39406.001451569478</v>
      </c>
      <c r="Y43" s="92">
        <f t="shared" si="9"/>
        <v>1.1247846194046885E-2</v>
      </c>
      <c r="Z43" s="78"/>
      <c r="AA43" s="320"/>
      <c r="AB43" s="320"/>
      <c r="AC43" s="332"/>
      <c r="AD43" s="320"/>
      <c r="AE43" s="320"/>
      <c r="AF43" s="320"/>
      <c r="AG43" s="320"/>
      <c r="AH43" s="320"/>
      <c r="AI43" s="320"/>
      <c r="AJ43" s="320"/>
      <c r="AK43" s="319"/>
      <c r="AL43" s="319"/>
      <c r="AM43" s="319"/>
      <c r="AN43" s="319"/>
      <c r="AO43" s="284"/>
      <c r="AP43" s="284"/>
      <c r="AQ43" s="284"/>
      <c r="AR43" s="284"/>
      <c r="AS43" s="284"/>
      <c r="AT43" s="284"/>
      <c r="AV43"/>
      <c r="AW43"/>
      <c r="AX43"/>
      <c r="AY43"/>
      <c r="AZ43"/>
      <c r="BA43"/>
      <c r="BB43"/>
      <c r="BC43"/>
    </row>
    <row r="44" spans="1:55" s="79" customFormat="1" ht="19.5" customHeight="1" x14ac:dyDescent="0.2">
      <c r="A44" s="78"/>
      <c r="B44" s="118">
        <f t="shared" si="8"/>
        <v>34</v>
      </c>
      <c r="C44" s="267" t="s">
        <v>133</v>
      </c>
      <c r="D44" s="82">
        <v>245.14000000000007</v>
      </c>
      <c r="E44" s="83">
        <f>D44/$D$75</f>
        <v>6.8130383221593857E-2</v>
      </c>
      <c r="F44" s="82">
        <v>2385.360000000001</v>
      </c>
      <c r="G44" s="83">
        <f>F44/$F$82</f>
        <v>0.3168618382704958</v>
      </c>
      <c r="H44" s="82">
        <v>40.000000000000014</v>
      </c>
      <c r="I44" s="83">
        <f>H44/$H$82</f>
        <v>0.14060544705501896</v>
      </c>
      <c r="J44" s="82"/>
      <c r="K44" s="83"/>
      <c r="L44" s="82">
        <f t="shared" ref="L44:L70" si="10">D44+F44+H44+J44</f>
        <v>2670.5000000000009</v>
      </c>
      <c r="M44" s="92">
        <f t="shared" si="1"/>
        <v>0.20064146665944396</v>
      </c>
      <c r="N44" s="87">
        <v>1408.4889889999999</v>
      </c>
      <c r="O44" s="83">
        <f>N44/$D$75</f>
        <v>0.39145343307483588</v>
      </c>
      <c r="P44" s="82">
        <v>3837.9093589999993</v>
      </c>
      <c r="Q44" s="83">
        <f>P44/$F$82</f>
        <v>0.50981278071581626</v>
      </c>
      <c r="R44" s="82">
        <v>87.258548000000005</v>
      </c>
      <c r="S44" s="88">
        <f>R44/$R$82</f>
        <v>0.11706263051540047</v>
      </c>
      <c r="T44" s="82"/>
      <c r="U44" s="88"/>
      <c r="V44" s="113">
        <f t="shared" ref="V44:V70" si="11">N44+P44+R44+T44</f>
        <v>5333.6568959999986</v>
      </c>
      <c r="W44" s="90">
        <f t="shared" si="2"/>
        <v>0.10390956203379986</v>
      </c>
      <c r="X44" s="114">
        <v>485879.06412857672</v>
      </c>
      <c r="Y44" s="92">
        <f t="shared" si="9"/>
        <v>0.13868681878171144</v>
      </c>
      <c r="Z44" s="78"/>
      <c r="AA44" s="320"/>
      <c r="AB44" s="320"/>
      <c r="AC44" s="332"/>
      <c r="AD44" s="320"/>
      <c r="AE44" s="320"/>
      <c r="AF44" s="320"/>
      <c r="AG44" s="320"/>
      <c r="AH44" s="320"/>
      <c r="AI44" s="320"/>
      <c r="AJ44" s="320"/>
      <c r="AK44" s="319"/>
      <c r="AL44" s="319"/>
      <c r="AM44" s="319"/>
      <c r="AN44" s="319"/>
      <c r="AO44" s="284"/>
      <c r="AP44" s="284"/>
      <c r="AQ44" s="284"/>
      <c r="AR44" s="284"/>
      <c r="AS44" s="284"/>
      <c r="AT44" s="284"/>
      <c r="AV44"/>
      <c r="AW44"/>
      <c r="AX44"/>
      <c r="AY44"/>
      <c r="AZ44"/>
      <c r="BA44"/>
      <c r="BB44"/>
      <c r="BC44"/>
    </row>
    <row r="45" spans="1:55" s="79" customFormat="1" ht="19.5" customHeight="1" x14ac:dyDescent="0.2">
      <c r="A45" s="78"/>
      <c r="B45" s="118">
        <f t="shared" si="8"/>
        <v>35</v>
      </c>
      <c r="C45" s="267" t="s">
        <v>134</v>
      </c>
      <c r="D45" s="82"/>
      <c r="E45" s="83">
        <f>D45/$D$75</f>
        <v>0</v>
      </c>
      <c r="F45" s="82">
        <v>578.80000000000018</v>
      </c>
      <c r="G45" s="83">
        <f>F45/$F$82</f>
        <v>7.6885514970890315E-2</v>
      </c>
      <c r="H45" s="82"/>
      <c r="I45" s="83"/>
      <c r="J45" s="82"/>
      <c r="K45" s="83"/>
      <c r="L45" s="82">
        <f t="shared" si="10"/>
        <v>578.80000000000018</v>
      </c>
      <c r="M45" s="92">
        <f t="shared" si="1"/>
        <v>4.348671818104706E-2</v>
      </c>
      <c r="N45" s="87"/>
      <c r="O45" s="83">
        <f>N45/$D$75</f>
        <v>0</v>
      </c>
      <c r="P45" s="82">
        <v>3913.5255889999994</v>
      </c>
      <c r="Q45" s="83">
        <f>P45/$F$82</f>
        <v>0.51985734323085986</v>
      </c>
      <c r="R45" s="82"/>
      <c r="S45" s="88"/>
      <c r="T45" s="82"/>
      <c r="U45" s="88"/>
      <c r="V45" s="113">
        <f t="shared" si="11"/>
        <v>3913.5255889999994</v>
      </c>
      <c r="W45" s="90">
        <f t="shared" si="2"/>
        <v>7.6242761371851597E-2</v>
      </c>
      <c r="X45" s="114">
        <v>159794.78306067022</v>
      </c>
      <c r="Y45" s="92">
        <f t="shared" si="9"/>
        <v>4.5611000260619483E-2</v>
      </c>
      <c r="Z45" s="78"/>
      <c r="AA45" s="320"/>
      <c r="AB45" s="320"/>
      <c r="AC45" s="332"/>
      <c r="AD45" s="320"/>
      <c r="AE45" s="320"/>
      <c r="AF45" s="320"/>
      <c r="AG45" s="320"/>
      <c r="AH45" s="320"/>
      <c r="AI45" s="320"/>
      <c r="AJ45" s="320"/>
      <c r="AK45" s="319"/>
      <c r="AL45" s="319"/>
      <c r="AM45" s="319"/>
      <c r="AN45" s="319"/>
      <c r="AO45" s="284"/>
      <c r="AP45" s="284"/>
      <c r="AQ45" s="284"/>
      <c r="AR45" s="284"/>
      <c r="AS45" s="284"/>
      <c r="AT45" s="284"/>
      <c r="AV45"/>
      <c r="AW45"/>
      <c r="AX45"/>
      <c r="AY45"/>
      <c r="AZ45"/>
      <c r="BA45"/>
      <c r="BB45"/>
      <c r="BC45"/>
    </row>
    <row r="46" spans="1:55" s="79" customFormat="1" ht="19.5" customHeight="1" x14ac:dyDescent="0.2">
      <c r="A46" s="78"/>
      <c r="B46" s="118">
        <f t="shared" si="8"/>
        <v>36</v>
      </c>
      <c r="C46" s="267" t="s">
        <v>33</v>
      </c>
      <c r="D46" s="82">
        <v>72.860000000000056</v>
      </c>
      <c r="E46" s="83">
        <f>D46/$D$75</f>
        <v>2.0249570537347356E-2</v>
      </c>
      <c r="F46" s="82"/>
      <c r="G46" s="83"/>
      <c r="H46" s="82"/>
      <c r="I46" s="83"/>
      <c r="J46" s="82"/>
      <c r="K46" s="83"/>
      <c r="L46" s="82">
        <f t="shared" si="10"/>
        <v>72.860000000000056</v>
      </c>
      <c r="M46" s="92">
        <f t="shared" si="1"/>
        <v>5.4741573715810128E-3</v>
      </c>
      <c r="N46" s="87">
        <v>133.18302092250002</v>
      </c>
      <c r="O46" s="83">
        <f>N46/$D$75</f>
        <v>3.701480890127877E-2</v>
      </c>
      <c r="P46" s="82"/>
      <c r="Q46" s="83"/>
      <c r="R46" s="82"/>
      <c r="S46" s="88"/>
      <c r="T46" s="82"/>
      <c r="U46" s="88"/>
      <c r="V46" s="113">
        <f t="shared" si="11"/>
        <v>133.18302092250002</v>
      </c>
      <c r="W46" s="90">
        <f t="shared" si="2"/>
        <v>2.5946530952851497E-3</v>
      </c>
      <c r="X46" s="114">
        <v>3899.3758629914091</v>
      </c>
      <c r="Y46" s="92">
        <f t="shared" si="9"/>
        <v>1.1130177725240721E-3</v>
      </c>
      <c r="Z46" s="78"/>
      <c r="AA46" s="320"/>
      <c r="AB46" s="320"/>
      <c r="AC46" s="332"/>
      <c r="AD46" s="320"/>
      <c r="AE46" s="320"/>
      <c r="AF46" s="320"/>
      <c r="AG46" s="320"/>
      <c r="AH46" s="320"/>
      <c r="AI46" s="320"/>
      <c r="AJ46" s="320"/>
      <c r="AK46" s="319"/>
      <c r="AL46" s="319"/>
      <c r="AM46" s="319"/>
      <c r="AN46" s="319"/>
      <c r="AO46" s="284"/>
      <c r="AP46" s="284"/>
      <c r="AQ46" s="284"/>
      <c r="AR46" s="284"/>
      <c r="AS46" s="284"/>
      <c r="AT46" s="284"/>
      <c r="AV46"/>
      <c r="AW46"/>
      <c r="AX46"/>
      <c r="AY46"/>
      <c r="AZ46"/>
      <c r="BA46"/>
      <c r="BB46"/>
      <c r="BC46"/>
    </row>
    <row r="47" spans="1:55" s="79" customFormat="1" ht="19.5" customHeight="1" x14ac:dyDescent="0.2">
      <c r="A47" s="78"/>
      <c r="B47" s="118">
        <f t="shared" si="8"/>
        <v>37</v>
      </c>
      <c r="C47" s="267" t="s">
        <v>178</v>
      </c>
      <c r="D47" s="82"/>
      <c r="E47" s="83"/>
      <c r="F47" s="82">
        <v>81.20000000000006</v>
      </c>
      <c r="G47" s="83">
        <f>F47/$F$82</f>
        <v>1.0786288555003968E-2</v>
      </c>
      <c r="H47" s="82"/>
      <c r="I47" s="83"/>
      <c r="J47" s="82"/>
      <c r="K47" s="83"/>
      <c r="L47" s="82">
        <f t="shared" si="10"/>
        <v>81.20000000000006</v>
      </c>
      <c r="M47" s="92">
        <f t="shared" si="1"/>
        <v>6.1007628132360445E-3</v>
      </c>
      <c r="N47" s="87"/>
      <c r="O47" s="83"/>
      <c r="P47" s="82">
        <v>317.1049000000001</v>
      </c>
      <c r="Q47" s="83">
        <f>P47/$F$82</f>
        <v>4.2122967408936902E-2</v>
      </c>
      <c r="R47" s="82"/>
      <c r="S47" s="88"/>
      <c r="T47" s="82"/>
      <c r="U47" s="88"/>
      <c r="V47" s="113">
        <f t="shared" si="11"/>
        <v>317.1049000000001</v>
      </c>
      <c r="W47" s="90">
        <f t="shared" si="2"/>
        <v>6.1777935702019187E-3</v>
      </c>
      <c r="X47" s="270" t="s">
        <v>151</v>
      </c>
      <c r="Y47" s="271" t="s">
        <v>151</v>
      </c>
      <c r="Z47" s="78"/>
      <c r="AA47" s="320"/>
      <c r="AB47" s="320"/>
      <c r="AC47" s="332"/>
      <c r="AD47" s="320"/>
      <c r="AE47" s="320"/>
      <c r="AF47" s="320"/>
      <c r="AG47" s="320"/>
      <c r="AH47" s="320"/>
      <c r="AI47" s="320"/>
      <c r="AJ47" s="320"/>
      <c r="AK47" s="319"/>
      <c r="AL47" s="319"/>
      <c r="AM47" s="319"/>
      <c r="AN47" s="319"/>
      <c r="AO47" s="284"/>
      <c r="AP47" s="284"/>
      <c r="AQ47" s="284"/>
      <c r="AR47" s="284"/>
      <c r="AS47" s="284"/>
      <c r="AT47" s="284"/>
      <c r="AV47"/>
      <c r="AW47"/>
      <c r="AX47"/>
      <c r="AY47"/>
      <c r="AZ47"/>
      <c r="BA47"/>
      <c r="BB47"/>
      <c r="BC47"/>
    </row>
    <row r="48" spans="1:55" s="79" customFormat="1" ht="19.5" customHeight="1" x14ac:dyDescent="0.2">
      <c r="A48" s="78"/>
      <c r="B48" s="118">
        <f t="shared" si="8"/>
        <v>38</v>
      </c>
      <c r="C48" s="267" t="s">
        <v>135</v>
      </c>
      <c r="D48" s="82"/>
      <c r="E48" s="83"/>
      <c r="F48" s="82"/>
      <c r="G48" s="83"/>
      <c r="H48" s="82">
        <v>21.999999999999996</v>
      </c>
      <c r="I48" s="83">
        <f>H48/$H$82</f>
        <v>7.733299588026038E-2</v>
      </c>
      <c r="J48" s="82"/>
      <c r="K48" s="83"/>
      <c r="L48" s="82">
        <f t="shared" si="10"/>
        <v>21.999999999999996</v>
      </c>
      <c r="M48" s="92">
        <f t="shared" ref="M48:M70" si="12">L48/$L$82</f>
        <v>1.6529160331427693E-3</v>
      </c>
      <c r="N48" s="87"/>
      <c r="O48" s="83"/>
      <c r="P48" s="82"/>
      <c r="Q48" s="83"/>
      <c r="R48" s="82">
        <v>44.477388000000005</v>
      </c>
      <c r="S48" s="88">
        <f>R48/$R$82</f>
        <v>5.9669111589320825E-2</v>
      </c>
      <c r="T48" s="82"/>
      <c r="U48" s="88"/>
      <c r="V48" s="113">
        <f t="shared" si="11"/>
        <v>44.477388000000005</v>
      </c>
      <c r="W48" s="90">
        <f t="shared" ref="W48:W74" si="13">V48/$V$82</f>
        <v>8.6650228869303465E-4</v>
      </c>
      <c r="X48" s="114">
        <v>8972.3957149271409</v>
      </c>
      <c r="Y48" s="92">
        <f t="shared" ref="Y48:Y74" si="14">X48/$X$82</f>
        <v>2.5610344433869563E-3</v>
      </c>
      <c r="Z48" s="78"/>
      <c r="AA48" s="320"/>
      <c r="AB48" s="320"/>
      <c r="AC48" s="332"/>
      <c r="AD48" s="320"/>
      <c r="AE48" s="320"/>
      <c r="AF48" s="320"/>
      <c r="AG48" s="320"/>
      <c r="AH48" s="320"/>
      <c r="AI48" s="320"/>
      <c r="AJ48" s="320"/>
      <c r="AK48" s="319"/>
      <c r="AL48" s="319"/>
      <c r="AM48" s="319"/>
      <c r="AN48" s="319"/>
      <c r="AO48" s="284"/>
      <c r="AP48" s="284"/>
      <c r="AQ48" s="284"/>
      <c r="AR48" s="284"/>
      <c r="AS48" s="284"/>
      <c r="AT48" s="284"/>
      <c r="AV48"/>
      <c r="AW48"/>
      <c r="AX48"/>
      <c r="AY48"/>
      <c r="AZ48"/>
      <c r="BA48"/>
      <c r="BB48"/>
      <c r="BC48"/>
    </row>
    <row r="49" spans="1:55" s="79" customFormat="1" ht="19.5" customHeight="1" x14ac:dyDescent="0.2">
      <c r="A49" s="78"/>
      <c r="B49" s="118">
        <f t="shared" si="8"/>
        <v>39</v>
      </c>
      <c r="C49" s="267" t="s">
        <v>136</v>
      </c>
      <c r="D49" s="82"/>
      <c r="E49" s="83"/>
      <c r="F49" s="82"/>
      <c r="G49" s="83"/>
      <c r="H49" s="82">
        <v>21.999999999999996</v>
      </c>
      <c r="I49" s="83">
        <f>H49/$H$82</f>
        <v>7.733299588026038E-2</v>
      </c>
      <c r="J49" s="82"/>
      <c r="K49" s="83"/>
      <c r="L49" s="82">
        <f t="shared" si="10"/>
        <v>21.999999999999996</v>
      </c>
      <c r="M49" s="92">
        <f t="shared" si="12"/>
        <v>1.6529160331427693E-3</v>
      </c>
      <c r="N49" s="87"/>
      <c r="O49" s="83"/>
      <c r="P49" s="82"/>
      <c r="Q49" s="83"/>
      <c r="R49" s="82">
        <v>41.292366000000001</v>
      </c>
      <c r="S49" s="88">
        <f>R49/$R$82</f>
        <v>5.5396211545540329E-2</v>
      </c>
      <c r="T49" s="82"/>
      <c r="U49" s="88"/>
      <c r="V49" s="113">
        <f t="shared" si="11"/>
        <v>41.292366000000001</v>
      </c>
      <c r="W49" s="90">
        <f t="shared" si="13"/>
        <v>8.0445213294788012E-4</v>
      </c>
      <c r="X49" s="114">
        <v>8890.7862312279849</v>
      </c>
      <c r="Y49" s="92">
        <f t="shared" si="14"/>
        <v>2.5377402524817501E-3</v>
      </c>
      <c r="Z49" s="78"/>
      <c r="AA49" s="320"/>
      <c r="AB49" s="320"/>
      <c r="AC49" s="332"/>
      <c r="AD49" s="320"/>
      <c r="AE49" s="320"/>
      <c r="AF49" s="320"/>
      <c r="AG49" s="320"/>
      <c r="AH49" s="320"/>
      <c r="AI49" s="320"/>
      <c r="AJ49" s="320"/>
      <c r="AK49" s="319"/>
      <c r="AL49" s="319"/>
      <c r="AM49" s="319"/>
      <c r="AN49" s="319"/>
      <c r="AO49" s="284"/>
      <c r="AP49" s="284"/>
      <c r="AQ49" s="284"/>
      <c r="AR49" s="284"/>
      <c r="AS49" s="284"/>
      <c r="AT49" s="284"/>
      <c r="AV49"/>
      <c r="AW49"/>
      <c r="AX49"/>
      <c r="AY49"/>
      <c r="AZ49"/>
      <c r="BA49"/>
      <c r="BB49"/>
      <c r="BC49"/>
    </row>
    <row r="50" spans="1:55" s="79" customFormat="1" ht="19.5" customHeight="1" x14ac:dyDescent="0.2">
      <c r="A50" s="78"/>
      <c r="B50" s="118">
        <f t="shared" si="8"/>
        <v>40</v>
      </c>
      <c r="C50" s="267" t="s">
        <v>193</v>
      </c>
      <c r="D50" s="82">
        <v>1</v>
      </c>
      <c r="E50" s="83">
        <f>D50/$D$75</f>
        <v>2.7792438288975216E-4</v>
      </c>
      <c r="F50" s="82"/>
      <c r="G50" s="83"/>
      <c r="H50" s="82"/>
      <c r="I50" s="83"/>
      <c r="J50" s="82"/>
      <c r="K50" s="83"/>
      <c r="L50" s="82">
        <f t="shared" si="10"/>
        <v>1</v>
      </c>
      <c r="M50" s="92">
        <f t="shared" si="12"/>
        <v>7.5132546961034975E-5</v>
      </c>
      <c r="N50" s="87">
        <v>1.3327469999999999</v>
      </c>
      <c r="O50" s="83">
        <f>N50/$D$75</f>
        <v>3.7040288752316849E-4</v>
      </c>
      <c r="P50" s="82"/>
      <c r="Q50" s="83"/>
      <c r="R50" s="82"/>
      <c r="S50" s="88"/>
      <c r="T50" s="82"/>
      <c r="U50" s="88"/>
      <c r="V50" s="113">
        <f t="shared" si="11"/>
        <v>1.3327469999999999</v>
      </c>
      <c r="W50" s="90">
        <f t="shared" si="13"/>
        <v>2.5964391743255599E-5</v>
      </c>
      <c r="X50" s="114">
        <v>11.875344422392015</v>
      </c>
      <c r="Y50" s="92">
        <f t="shared" si="14"/>
        <v>3.3896371781988546E-6</v>
      </c>
      <c r="Z50" s="78"/>
      <c r="AA50" s="320"/>
      <c r="AB50" s="320"/>
      <c r="AC50" s="332"/>
      <c r="AD50" s="320"/>
      <c r="AE50" s="320"/>
      <c r="AF50" s="320"/>
      <c r="AG50" s="320"/>
      <c r="AH50" s="320"/>
      <c r="AI50" s="320"/>
      <c r="AJ50" s="320"/>
      <c r="AK50" s="319"/>
      <c r="AL50" s="319"/>
      <c r="AM50" s="319"/>
      <c r="AN50" s="319"/>
      <c r="AO50" s="284"/>
      <c r="AP50" s="284"/>
      <c r="AQ50" s="284"/>
      <c r="AR50" s="284"/>
      <c r="AS50" s="284"/>
      <c r="AT50" s="284"/>
      <c r="AV50"/>
      <c r="AW50"/>
      <c r="AX50"/>
      <c r="AY50"/>
      <c r="AZ50"/>
      <c r="BA50"/>
      <c r="BB50"/>
      <c r="BC50"/>
    </row>
    <row r="51" spans="1:55" s="78" customFormat="1" ht="19.5" customHeight="1" x14ac:dyDescent="0.2">
      <c r="B51" s="118">
        <f t="shared" si="8"/>
        <v>41</v>
      </c>
      <c r="C51" s="267" t="s">
        <v>99</v>
      </c>
      <c r="D51" s="82">
        <v>3.9700000000000011</v>
      </c>
      <c r="E51" s="83">
        <f>D51/$D$75</f>
        <v>1.1033598000723163E-3</v>
      </c>
      <c r="F51" s="82"/>
      <c r="G51" s="83"/>
      <c r="H51" s="82"/>
      <c r="I51" s="83"/>
      <c r="J51" s="82"/>
      <c r="K51" s="83"/>
      <c r="L51" s="82">
        <f t="shared" si="10"/>
        <v>3.9700000000000011</v>
      </c>
      <c r="M51" s="92">
        <f t="shared" si="12"/>
        <v>2.9827621143530892E-4</v>
      </c>
      <c r="N51" s="87">
        <v>25.172799999999999</v>
      </c>
      <c r="O51" s="83">
        <f>N51/$D$75</f>
        <v>6.9961349056071528E-3</v>
      </c>
      <c r="P51" s="82"/>
      <c r="Q51" s="83"/>
      <c r="R51" s="82"/>
      <c r="S51" s="88"/>
      <c r="T51" s="82"/>
      <c r="U51" s="88"/>
      <c r="V51" s="113">
        <f t="shared" si="11"/>
        <v>25.172799999999999</v>
      </c>
      <c r="W51" s="90">
        <f t="shared" si="13"/>
        <v>4.9041298946808707E-4</v>
      </c>
      <c r="X51" s="114">
        <v>1589.1321508815629</v>
      </c>
      <c r="Y51" s="92">
        <f t="shared" si="14"/>
        <v>4.535937003681662E-4</v>
      </c>
      <c r="AA51" s="320"/>
      <c r="AB51" s="320"/>
      <c r="AC51" s="332"/>
      <c r="AD51" s="320"/>
      <c r="AE51" s="320"/>
      <c r="AF51" s="320"/>
      <c r="AG51" s="320"/>
      <c r="AH51" s="320"/>
      <c r="AI51" s="320"/>
      <c r="AJ51" s="320"/>
      <c r="AK51" s="319"/>
      <c r="AL51" s="319"/>
      <c r="AM51" s="319"/>
      <c r="AN51" s="319"/>
      <c r="AO51" s="284"/>
      <c r="AP51" s="284"/>
      <c r="AQ51" s="284"/>
      <c r="AR51" s="284"/>
      <c r="AS51" s="284"/>
      <c r="AT51" s="284"/>
      <c r="AU51" s="79"/>
      <c r="AV51" s="12"/>
      <c r="AW51" s="12"/>
      <c r="AX51" s="12"/>
      <c r="AY51" s="12"/>
      <c r="AZ51" s="12"/>
      <c r="BA51" s="12"/>
      <c r="BB51" s="12"/>
      <c r="BC51" s="12"/>
    </row>
    <row r="52" spans="1:55" s="79" customFormat="1" ht="19.5" customHeight="1" x14ac:dyDescent="0.2">
      <c r="A52" s="78"/>
      <c r="B52" s="118">
        <f t="shared" si="8"/>
        <v>42</v>
      </c>
      <c r="C52" s="267" t="s">
        <v>100</v>
      </c>
      <c r="D52" s="82">
        <v>21.300000000000004</v>
      </c>
      <c r="E52" s="83">
        <f>D52/$D$75</f>
        <v>5.9197893555517217E-3</v>
      </c>
      <c r="F52" s="82"/>
      <c r="G52" s="83"/>
      <c r="H52" s="82"/>
      <c r="I52" s="83"/>
      <c r="J52" s="82"/>
      <c r="K52" s="83"/>
      <c r="L52" s="82">
        <f t="shared" si="10"/>
        <v>21.300000000000004</v>
      </c>
      <c r="M52" s="92">
        <f t="shared" si="12"/>
        <v>1.6003232502700452E-3</v>
      </c>
      <c r="N52" s="87">
        <v>145.60563100000002</v>
      </c>
      <c r="O52" s="83">
        <f>N52/$D$75</f>
        <v>4.0467355140947972E-2</v>
      </c>
      <c r="P52" s="82"/>
      <c r="Q52" s="83"/>
      <c r="R52" s="82"/>
      <c r="S52" s="88"/>
      <c r="T52" s="82"/>
      <c r="U52" s="88"/>
      <c r="V52" s="113">
        <f t="shared" si="11"/>
        <v>145.60563100000002</v>
      </c>
      <c r="W52" s="90">
        <f t="shared" si="13"/>
        <v>2.8366686575230877E-3</v>
      </c>
      <c r="X52" s="114">
        <v>5740.4767202137509</v>
      </c>
      <c r="Y52" s="92">
        <f t="shared" si="14"/>
        <v>1.6385321233068002E-3</v>
      </c>
      <c r="Z52" s="78"/>
      <c r="AA52" s="320"/>
      <c r="AB52" s="320"/>
      <c r="AC52" s="332"/>
      <c r="AD52" s="320"/>
      <c r="AE52" s="320"/>
      <c r="AF52" s="320"/>
      <c r="AG52" s="320"/>
      <c r="AH52" s="320"/>
      <c r="AI52" s="320"/>
      <c r="AJ52" s="320"/>
      <c r="AK52" s="319"/>
      <c r="AL52" s="319"/>
      <c r="AM52" s="319"/>
      <c r="AN52" s="319"/>
      <c r="AO52" s="284"/>
      <c r="AP52" s="284"/>
      <c r="AQ52" s="284"/>
      <c r="AR52" s="284"/>
      <c r="AS52" s="284"/>
      <c r="AT52" s="284"/>
      <c r="AV52"/>
      <c r="AW52"/>
      <c r="AX52"/>
      <c r="AY52"/>
      <c r="AZ52"/>
      <c r="BA52"/>
      <c r="BB52"/>
      <c r="BC52"/>
    </row>
    <row r="53" spans="1:55" s="79" customFormat="1" ht="19.5" customHeight="1" x14ac:dyDescent="0.2">
      <c r="A53" s="78"/>
      <c r="B53" s="118">
        <f t="shared" si="8"/>
        <v>43</v>
      </c>
      <c r="C53" s="267" t="s">
        <v>137</v>
      </c>
      <c r="D53" s="82">
        <v>34.769999999999989</v>
      </c>
      <c r="E53" s="83">
        <f>D53/$D$75</f>
        <v>9.6634307930766796E-3</v>
      </c>
      <c r="F53" s="82"/>
      <c r="G53" s="83"/>
      <c r="H53" s="82"/>
      <c r="I53" s="83"/>
      <c r="J53" s="82"/>
      <c r="K53" s="83"/>
      <c r="L53" s="82">
        <f t="shared" si="10"/>
        <v>34.769999999999989</v>
      </c>
      <c r="M53" s="92">
        <f t="shared" si="12"/>
        <v>2.6123586578351852E-3</v>
      </c>
      <c r="N53" s="87">
        <v>177.10130099999995</v>
      </c>
      <c r="O53" s="83">
        <f>N53/$D$75</f>
        <v>4.9220769789397233E-2</v>
      </c>
      <c r="P53" s="82"/>
      <c r="Q53" s="83"/>
      <c r="R53" s="82"/>
      <c r="S53" s="88"/>
      <c r="T53" s="82"/>
      <c r="U53" s="88"/>
      <c r="V53" s="113">
        <f t="shared" si="11"/>
        <v>177.10130099999995</v>
      </c>
      <c r="W53" s="90">
        <f t="shared" si="13"/>
        <v>3.4502629211727535E-3</v>
      </c>
      <c r="X53" s="114">
        <v>8784.0894221053804</v>
      </c>
      <c r="Y53" s="92">
        <f t="shared" si="14"/>
        <v>2.5072852645560764E-3</v>
      </c>
      <c r="Z53" s="78"/>
      <c r="AA53" s="320"/>
      <c r="AB53" s="320"/>
      <c r="AC53" s="332"/>
      <c r="AD53" s="320"/>
      <c r="AE53" s="320"/>
      <c r="AF53" s="320"/>
      <c r="AG53" s="320"/>
      <c r="AH53" s="320"/>
      <c r="AI53" s="320"/>
      <c r="AJ53" s="320"/>
      <c r="AK53" s="319"/>
      <c r="AL53" s="319"/>
      <c r="AM53" s="319"/>
      <c r="AN53" s="319"/>
      <c r="AO53" s="284"/>
      <c r="AP53" s="284"/>
      <c r="AQ53" s="284"/>
      <c r="AR53" s="284"/>
      <c r="AS53" s="284"/>
      <c r="AT53" s="284"/>
      <c r="AV53"/>
      <c r="AW53"/>
      <c r="AX53"/>
      <c r="AY53"/>
      <c r="AZ53"/>
      <c r="BA53"/>
      <c r="BB53"/>
      <c r="BC53"/>
    </row>
    <row r="54" spans="1:55" s="79" customFormat="1" ht="19.5" customHeight="1" x14ac:dyDescent="0.2">
      <c r="A54" s="78"/>
      <c r="B54" s="118">
        <f t="shared" si="8"/>
        <v>44</v>
      </c>
      <c r="C54" s="267" t="s">
        <v>194</v>
      </c>
      <c r="D54" s="82">
        <v>19.200000000000006</v>
      </c>
      <c r="E54" s="83">
        <f>D54/$D$75</f>
        <v>5.3361481514832432E-3</v>
      </c>
      <c r="F54" s="82"/>
      <c r="G54" s="83"/>
      <c r="H54" s="82"/>
      <c r="I54" s="83"/>
      <c r="J54" s="82"/>
      <c r="K54" s="83"/>
      <c r="L54" s="82">
        <f t="shared" si="10"/>
        <v>19.200000000000006</v>
      </c>
      <c r="M54" s="92">
        <f t="shared" si="12"/>
        <v>1.4425449016518719E-3</v>
      </c>
      <c r="N54" s="87">
        <v>135.74953099999999</v>
      </c>
      <c r="O54" s="83">
        <f>N54/$D$75</f>
        <v>3.7728104630748278E-2</v>
      </c>
      <c r="P54" s="82"/>
      <c r="Q54" s="83"/>
      <c r="R54" s="82"/>
      <c r="S54" s="88"/>
      <c r="T54" s="82"/>
      <c r="U54" s="88"/>
      <c r="V54" s="113">
        <f t="shared" si="11"/>
        <v>135.74953099999999</v>
      </c>
      <c r="W54" s="90">
        <f t="shared" si="13"/>
        <v>2.6446534877566561E-3</v>
      </c>
      <c r="X54" s="114">
        <v>6277.8963579994506</v>
      </c>
      <c r="Y54" s="92">
        <f t="shared" si="14"/>
        <v>1.7919304181046901E-3</v>
      </c>
      <c r="Z54" s="78"/>
      <c r="AA54" s="320"/>
      <c r="AB54" s="320"/>
      <c r="AC54" s="332"/>
      <c r="AD54" s="320"/>
      <c r="AE54" s="320"/>
      <c r="AF54" s="320"/>
      <c r="AG54" s="320"/>
      <c r="AH54" s="320"/>
      <c r="AI54" s="320"/>
      <c r="AJ54" s="320"/>
      <c r="AK54" s="319"/>
      <c r="AL54" s="319"/>
      <c r="AM54" s="319"/>
      <c r="AN54" s="319"/>
      <c r="AO54" s="284"/>
      <c r="AP54" s="284"/>
      <c r="AQ54" s="284"/>
      <c r="AR54" s="284"/>
      <c r="AS54" s="284"/>
      <c r="AT54" s="284"/>
      <c r="AV54"/>
      <c r="AW54"/>
      <c r="AX54"/>
      <c r="AY54"/>
      <c r="AZ54"/>
      <c r="BA54"/>
      <c r="BB54"/>
      <c r="BC54"/>
    </row>
    <row r="55" spans="1:55" s="79" customFormat="1" ht="19.5" customHeight="1" x14ac:dyDescent="0.2">
      <c r="A55" s="78"/>
      <c r="B55" s="118">
        <f t="shared" si="8"/>
        <v>45</v>
      </c>
      <c r="C55" s="267" t="s">
        <v>138</v>
      </c>
      <c r="D55" s="82"/>
      <c r="E55" s="83"/>
      <c r="F55" s="82">
        <v>65.709999999999994</v>
      </c>
      <c r="G55" s="83">
        <f>F55/$F$82</f>
        <v>8.7286578934644109E-3</v>
      </c>
      <c r="H55" s="82"/>
      <c r="I55" s="83"/>
      <c r="J55" s="82"/>
      <c r="K55" s="83"/>
      <c r="L55" s="82">
        <f t="shared" si="10"/>
        <v>65.709999999999994</v>
      </c>
      <c r="M55" s="92">
        <f t="shared" si="12"/>
        <v>4.9369596608096079E-3</v>
      </c>
      <c r="N55" s="87"/>
      <c r="O55" s="83"/>
      <c r="P55" s="82">
        <v>5.6708540000000003</v>
      </c>
      <c r="Q55" s="83">
        <f>P55/$F$82</f>
        <v>7.532939359273206E-4</v>
      </c>
      <c r="R55" s="82"/>
      <c r="S55" s="88"/>
      <c r="T55" s="82"/>
      <c r="U55" s="88"/>
      <c r="V55" s="113">
        <f t="shared" si="11"/>
        <v>5.6708540000000003</v>
      </c>
      <c r="W55" s="90">
        <f t="shared" si="13"/>
        <v>1.1047878912862533E-4</v>
      </c>
      <c r="X55" s="114">
        <v>8600.5466505159093</v>
      </c>
      <c r="Y55" s="92">
        <f t="shared" si="14"/>
        <v>2.4548957607033522E-3</v>
      </c>
      <c r="Z55" s="78"/>
      <c r="AA55" s="320"/>
      <c r="AB55" s="320"/>
      <c r="AC55" s="332"/>
      <c r="AD55" s="320"/>
      <c r="AE55" s="320"/>
      <c r="AF55" s="320"/>
      <c r="AG55" s="320"/>
      <c r="AH55" s="320"/>
      <c r="AI55" s="320"/>
      <c r="AJ55" s="320"/>
      <c r="AK55" s="319"/>
      <c r="AL55" s="319"/>
      <c r="AM55" s="319"/>
      <c r="AN55" s="319"/>
      <c r="AO55" s="284"/>
      <c r="AP55" s="284"/>
      <c r="AQ55" s="284"/>
      <c r="AR55" s="284"/>
      <c r="AS55" s="284"/>
      <c r="AT55" s="284"/>
      <c r="AV55"/>
      <c r="AW55"/>
      <c r="AX55"/>
      <c r="AY55"/>
      <c r="AZ55"/>
      <c r="BA55"/>
      <c r="BB55"/>
      <c r="BC55"/>
    </row>
    <row r="56" spans="1:55" s="79" customFormat="1" ht="19.5" customHeight="1" x14ac:dyDescent="0.2">
      <c r="A56" s="78"/>
      <c r="B56" s="118">
        <f t="shared" si="8"/>
        <v>46</v>
      </c>
      <c r="C56" s="267" t="s">
        <v>195</v>
      </c>
      <c r="D56" s="82">
        <v>100.00000000000001</v>
      </c>
      <c r="E56" s="83">
        <f>D56/$D$75</f>
        <v>2.7792438288975218E-2</v>
      </c>
      <c r="F56" s="82"/>
      <c r="G56" s="83"/>
      <c r="H56" s="82"/>
      <c r="I56" s="83"/>
      <c r="J56" s="82"/>
      <c r="K56" s="83"/>
      <c r="L56" s="82">
        <f t="shared" si="10"/>
        <v>100.00000000000001</v>
      </c>
      <c r="M56" s="92">
        <f t="shared" si="12"/>
        <v>7.5132546961034982E-3</v>
      </c>
      <c r="N56" s="87">
        <v>618.00873000000013</v>
      </c>
      <c r="O56" s="83">
        <f>N56/$D$75</f>
        <v>0.17175969490572948</v>
      </c>
      <c r="P56" s="82"/>
      <c r="Q56" s="83"/>
      <c r="R56" s="82"/>
      <c r="S56" s="88"/>
      <c r="T56" s="82"/>
      <c r="U56" s="88"/>
      <c r="V56" s="113">
        <f t="shared" si="11"/>
        <v>618.00873000000013</v>
      </c>
      <c r="W56" s="90">
        <f t="shared" si="13"/>
        <v>1.20399601473287E-2</v>
      </c>
      <c r="X56" s="114">
        <v>28997.254759070667</v>
      </c>
      <c r="Y56" s="92">
        <f t="shared" si="14"/>
        <v>8.2768271218908625E-3</v>
      </c>
      <c r="Z56" s="78"/>
      <c r="AA56" s="320"/>
      <c r="AB56" s="320"/>
      <c r="AC56" s="332"/>
      <c r="AD56" s="320"/>
      <c r="AE56" s="320"/>
      <c r="AF56" s="320"/>
      <c r="AG56" s="320"/>
      <c r="AH56" s="320"/>
      <c r="AI56" s="320"/>
      <c r="AJ56" s="320"/>
      <c r="AK56" s="319"/>
      <c r="AL56" s="319"/>
      <c r="AM56" s="319"/>
      <c r="AN56" s="319"/>
      <c r="AO56" s="284"/>
      <c r="AP56" s="284"/>
      <c r="AQ56" s="284"/>
      <c r="AR56" s="284"/>
      <c r="AS56" s="284"/>
      <c r="AT56" s="284"/>
      <c r="AV56"/>
      <c r="AW56"/>
      <c r="AX56"/>
      <c r="AY56"/>
      <c r="AZ56"/>
      <c r="BA56"/>
      <c r="BB56"/>
      <c r="BC56"/>
    </row>
    <row r="57" spans="1:55" s="79" customFormat="1" ht="19.5" customHeight="1" x14ac:dyDescent="0.2">
      <c r="A57" s="78"/>
      <c r="B57" s="118">
        <f t="shared" si="8"/>
        <v>47</v>
      </c>
      <c r="C57" s="267" t="s">
        <v>139</v>
      </c>
      <c r="D57" s="82">
        <v>524.59999999999957</v>
      </c>
      <c r="E57" s="83">
        <f>D57/$D$75</f>
        <v>0.14579913126396385</v>
      </c>
      <c r="F57" s="82">
        <v>1171.4999999999998</v>
      </c>
      <c r="G57" s="83">
        <f>F57/$F$82</f>
        <v>0.15561745125846227</v>
      </c>
      <c r="H57" s="82"/>
      <c r="I57" s="83"/>
      <c r="J57" s="82"/>
      <c r="K57" s="83"/>
      <c r="L57" s="82">
        <f t="shared" si="10"/>
        <v>1696.0999999999995</v>
      </c>
      <c r="M57" s="92">
        <f t="shared" si="12"/>
        <v>0.12743231290061138</v>
      </c>
      <c r="N57" s="87">
        <v>3338.5968170000015</v>
      </c>
      <c r="O57" s="83">
        <f>N57/$D$75</f>
        <v>0.92787746008241623</v>
      </c>
      <c r="P57" s="82">
        <v>4288.6166990000002</v>
      </c>
      <c r="Q57" s="83">
        <f>P57/$F$82</f>
        <v>0.56968297065545026</v>
      </c>
      <c r="R57" s="82"/>
      <c r="S57" s="88"/>
      <c r="T57" s="82"/>
      <c r="U57" s="88"/>
      <c r="V57" s="113">
        <f t="shared" si="11"/>
        <v>7627.2135160000016</v>
      </c>
      <c r="W57" s="90">
        <f t="shared" si="13"/>
        <v>0.14859231319888769</v>
      </c>
      <c r="X57" s="114">
        <v>522116.67109160731</v>
      </c>
      <c r="Y57" s="92">
        <f t="shared" si="14"/>
        <v>0.14903029476369939</v>
      </c>
      <c r="Z57" s="78"/>
      <c r="AA57" s="320"/>
      <c r="AB57" s="320"/>
      <c r="AC57" s="332"/>
      <c r="AD57" s="320"/>
      <c r="AE57" s="320"/>
      <c r="AF57" s="320"/>
      <c r="AG57" s="320"/>
      <c r="AH57" s="320"/>
      <c r="AI57" s="320"/>
      <c r="AJ57" s="320"/>
      <c r="AK57" s="319"/>
      <c r="AL57" s="319"/>
      <c r="AM57" s="319"/>
      <c r="AN57" s="319"/>
      <c r="AO57" s="284"/>
      <c r="AP57" s="284"/>
      <c r="AQ57" s="284"/>
      <c r="AR57" s="284"/>
      <c r="AS57" s="284"/>
      <c r="AT57" s="284"/>
      <c r="AV57"/>
      <c r="AW57"/>
      <c r="AX57"/>
      <c r="AY57"/>
      <c r="AZ57"/>
      <c r="BA57"/>
      <c r="BB57"/>
      <c r="BC57"/>
    </row>
    <row r="58" spans="1:55" s="79" customFormat="1" ht="19.5" customHeight="1" x14ac:dyDescent="0.2">
      <c r="A58" s="78"/>
      <c r="B58" s="118">
        <f t="shared" si="8"/>
        <v>48</v>
      </c>
      <c r="C58" s="267" t="s">
        <v>101</v>
      </c>
      <c r="D58" s="82">
        <v>3.799999999999998</v>
      </c>
      <c r="E58" s="83">
        <f>D58/$D$75</f>
        <v>1.0561126549810576E-3</v>
      </c>
      <c r="F58" s="82"/>
      <c r="G58" s="83"/>
      <c r="H58" s="82"/>
      <c r="I58" s="83"/>
      <c r="J58" s="82"/>
      <c r="K58" s="83"/>
      <c r="L58" s="82">
        <f t="shared" si="10"/>
        <v>3.799999999999998</v>
      </c>
      <c r="M58" s="92">
        <f t="shared" si="12"/>
        <v>2.8550367845193276E-4</v>
      </c>
      <c r="N58" s="87">
        <v>22.031261000000004</v>
      </c>
      <c r="O58" s="83">
        <f>N58/$D$75</f>
        <v>6.1230246177080647E-3</v>
      </c>
      <c r="P58" s="82"/>
      <c r="Q58" s="83"/>
      <c r="R58" s="82"/>
      <c r="S58" s="88"/>
      <c r="T58" s="82"/>
      <c r="U58" s="88">
        <f>T58/$T$82</f>
        <v>0</v>
      </c>
      <c r="V58" s="113">
        <f t="shared" si="11"/>
        <v>22.031261000000004</v>
      </c>
      <c r="W58" s="90">
        <f t="shared" si="13"/>
        <v>4.2920996348287357E-4</v>
      </c>
      <c r="X58" s="114">
        <v>1168.9464418388043</v>
      </c>
      <c r="Y58" s="92">
        <f t="shared" si="14"/>
        <v>3.3365805467577007E-4</v>
      </c>
      <c r="Z58" s="78"/>
      <c r="AA58" s="320"/>
      <c r="AB58" s="320"/>
      <c r="AC58" s="332"/>
      <c r="AD58" s="320"/>
      <c r="AE58" s="320"/>
      <c r="AF58" s="320"/>
      <c r="AG58" s="320"/>
      <c r="AH58" s="320"/>
      <c r="AI58" s="320"/>
      <c r="AJ58" s="320"/>
      <c r="AK58" s="319"/>
      <c r="AL58" s="319"/>
      <c r="AM58" s="319"/>
      <c r="AN58" s="319"/>
      <c r="AO58" s="284"/>
      <c r="AP58" s="284"/>
      <c r="AQ58" s="284"/>
      <c r="AR58" s="284"/>
      <c r="AS58" s="284"/>
      <c r="AT58" s="284"/>
      <c r="AV58"/>
      <c r="AW58"/>
      <c r="AX58"/>
      <c r="AY58"/>
      <c r="AZ58"/>
      <c r="BA58"/>
      <c r="BB58"/>
      <c r="BC58"/>
    </row>
    <row r="59" spans="1:55" s="79" customFormat="1" ht="19.5" customHeight="1" x14ac:dyDescent="0.2">
      <c r="A59" s="78"/>
      <c r="B59" s="118">
        <f t="shared" si="8"/>
        <v>49</v>
      </c>
      <c r="C59" s="267" t="s">
        <v>102</v>
      </c>
      <c r="D59" s="82"/>
      <c r="E59" s="83"/>
      <c r="F59" s="82"/>
      <c r="G59" s="83"/>
      <c r="H59" s="82">
        <v>16</v>
      </c>
      <c r="I59" s="83">
        <f>H59/$H$82</f>
        <v>5.6242178822007556E-2</v>
      </c>
      <c r="J59" s="82"/>
      <c r="K59" s="83"/>
      <c r="L59" s="82">
        <f t="shared" si="10"/>
        <v>16</v>
      </c>
      <c r="M59" s="92">
        <f t="shared" si="12"/>
        <v>1.2021207513765596E-3</v>
      </c>
      <c r="N59" s="87"/>
      <c r="O59" s="83"/>
      <c r="P59" s="82"/>
      <c r="Q59" s="83"/>
      <c r="R59" s="82">
        <v>47.724109000000006</v>
      </c>
      <c r="S59" s="88">
        <f>R59/$R$82</f>
        <v>6.4024784580918065E-2</v>
      </c>
      <c r="T59" s="82"/>
      <c r="U59" s="88">
        <f>T59/$T$82</f>
        <v>0</v>
      </c>
      <c r="V59" s="113">
        <f t="shared" si="11"/>
        <v>47.724109000000006</v>
      </c>
      <c r="W59" s="90">
        <f t="shared" si="13"/>
        <v>9.2975445577730097E-4</v>
      </c>
      <c r="X59" s="114">
        <v>5493.4534524958135</v>
      </c>
      <c r="Y59" s="92">
        <f t="shared" si="14"/>
        <v>1.5680230734338508E-3</v>
      </c>
      <c r="Z59" s="78"/>
      <c r="AA59" s="320"/>
      <c r="AB59" s="320"/>
      <c r="AC59" s="332"/>
      <c r="AD59" s="320"/>
      <c r="AE59" s="320"/>
      <c r="AF59" s="320"/>
      <c r="AG59" s="320"/>
      <c r="AH59" s="320"/>
      <c r="AI59" s="320"/>
      <c r="AJ59" s="320"/>
      <c r="AK59" s="319"/>
      <c r="AL59" s="319"/>
      <c r="AM59" s="319"/>
      <c r="AN59" s="319"/>
      <c r="AO59" s="284"/>
      <c r="AP59" s="284"/>
      <c r="AQ59" s="284"/>
      <c r="AR59" s="284"/>
      <c r="AS59" s="284"/>
      <c r="AT59" s="284"/>
      <c r="AV59"/>
      <c r="AW59"/>
      <c r="AX59"/>
      <c r="AY59"/>
      <c r="AZ59"/>
      <c r="BA59"/>
      <c r="BB59"/>
      <c r="BC59"/>
    </row>
    <row r="60" spans="1:55" s="79" customFormat="1" ht="19.5" customHeight="1" x14ac:dyDescent="0.2">
      <c r="A60" s="78"/>
      <c r="B60" s="118">
        <f t="shared" si="8"/>
        <v>50</v>
      </c>
      <c r="C60" s="267" t="s">
        <v>196</v>
      </c>
      <c r="D60" s="82">
        <v>351.46100000000013</v>
      </c>
      <c r="E60" s="83">
        <f>D60/$D$75</f>
        <v>9.7679581534815221E-2</v>
      </c>
      <c r="F60" s="82"/>
      <c r="G60" s="83"/>
      <c r="H60" s="82"/>
      <c r="I60" s="83"/>
      <c r="J60" s="82"/>
      <c r="K60" s="83"/>
      <c r="L60" s="82">
        <f t="shared" si="10"/>
        <v>351.46100000000013</v>
      </c>
      <c r="M60" s="92">
        <f t="shared" si="12"/>
        <v>2.6406160087472322E-2</v>
      </c>
      <c r="N60" s="87">
        <v>2098.9566509999991</v>
      </c>
      <c r="O60" s="83">
        <f>N60/$D$75</f>
        <v>0.58335123194151561</v>
      </c>
      <c r="P60" s="82"/>
      <c r="Q60" s="83"/>
      <c r="R60" s="82"/>
      <c r="S60" s="88"/>
      <c r="T60" s="82"/>
      <c r="U60" s="88"/>
      <c r="V60" s="113">
        <f t="shared" si="11"/>
        <v>2098.9566509999991</v>
      </c>
      <c r="W60" s="90">
        <f t="shared" si="13"/>
        <v>4.0891581627027336E-2</v>
      </c>
      <c r="X60" s="114">
        <v>82640.078749910419</v>
      </c>
      <c r="Y60" s="92">
        <f t="shared" si="14"/>
        <v>2.3588358651037238E-2</v>
      </c>
      <c r="Z60" s="78"/>
      <c r="AA60" s="320"/>
      <c r="AB60" s="320"/>
      <c r="AC60" s="332"/>
      <c r="AD60" s="320"/>
      <c r="AE60" s="320"/>
      <c r="AF60" s="320"/>
      <c r="AG60" s="320"/>
      <c r="AH60" s="320"/>
      <c r="AI60" s="320"/>
      <c r="AJ60" s="320"/>
      <c r="AK60" s="319"/>
      <c r="AL60" s="319"/>
      <c r="AM60" s="319"/>
      <c r="AN60" s="319"/>
      <c r="AO60" s="284"/>
      <c r="AP60" s="284"/>
      <c r="AQ60" s="284"/>
      <c r="AR60" s="284"/>
      <c r="AS60" s="284"/>
      <c r="AT60" s="284"/>
      <c r="AV60"/>
      <c r="AW60"/>
      <c r="AX60"/>
      <c r="AY60"/>
      <c r="AZ60"/>
      <c r="BA60"/>
      <c r="BB60"/>
      <c r="BC60"/>
    </row>
    <row r="61" spans="1:55" s="79" customFormat="1" ht="19.5" customHeight="1" x14ac:dyDescent="0.2">
      <c r="A61" s="78"/>
      <c r="B61" s="118">
        <f t="shared" si="8"/>
        <v>51</v>
      </c>
      <c r="C61" s="266" t="s">
        <v>140</v>
      </c>
      <c r="D61" s="91"/>
      <c r="E61" s="83"/>
      <c r="F61" s="82"/>
      <c r="G61" s="83"/>
      <c r="H61" s="82">
        <v>20</v>
      </c>
      <c r="I61" s="83">
        <f>H61/$H$82</f>
        <v>7.030272352750945E-2</v>
      </c>
      <c r="J61" s="82"/>
      <c r="K61" s="83"/>
      <c r="L61" s="82">
        <f t="shared" si="10"/>
        <v>20</v>
      </c>
      <c r="M61" s="92">
        <f t="shared" si="12"/>
        <v>1.5026509392206996E-3</v>
      </c>
      <c r="N61" s="87"/>
      <c r="O61" s="83"/>
      <c r="P61" s="82"/>
      <c r="Q61" s="83"/>
      <c r="R61" s="82">
        <v>51.969914000000003</v>
      </c>
      <c r="S61" s="88">
        <f>R61/$R$82</f>
        <v>6.9720789308792289E-2</v>
      </c>
      <c r="T61" s="82"/>
      <c r="U61" s="88"/>
      <c r="V61" s="113">
        <f t="shared" si="11"/>
        <v>51.969914000000003</v>
      </c>
      <c r="W61" s="90">
        <f t="shared" si="13"/>
        <v>1.0124706384327287E-3</v>
      </c>
      <c r="X61" s="114">
        <v>11401.953424412066</v>
      </c>
      <c r="Y61" s="92">
        <f t="shared" si="14"/>
        <v>3.2545148887306156E-3</v>
      </c>
      <c r="Z61" s="78"/>
      <c r="AA61" s="320"/>
      <c r="AB61" s="320"/>
      <c r="AC61" s="332"/>
      <c r="AD61" s="320"/>
      <c r="AE61" s="320"/>
      <c r="AF61" s="320"/>
      <c r="AG61" s="320"/>
      <c r="AH61" s="320"/>
      <c r="AI61" s="320"/>
      <c r="AJ61" s="320"/>
      <c r="AK61" s="319"/>
      <c r="AL61" s="319"/>
      <c r="AM61" s="319"/>
      <c r="AN61" s="319"/>
      <c r="AO61" s="284"/>
      <c r="AP61" s="284"/>
      <c r="AQ61" s="284"/>
      <c r="AR61" s="284"/>
      <c r="AS61" s="284"/>
      <c r="AT61" s="284"/>
      <c r="AV61"/>
      <c r="AW61"/>
      <c r="AX61"/>
      <c r="AY61"/>
      <c r="AZ61"/>
      <c r="BA61"/>
      <c r="BB61"/>
      <c r="BC61"/>
    </row>
    <row r="62" spans="1:55" s="79" customFormat="1" ht="19.5" customHeight="1" x14ac:dyDescent="0.2">
      <c r="A62" s="78"/>
      <c r="B62" s="118">
        <f t="shared" si="8"/>
        <v>52</v>
      </c>
      <c r="C62" s="266" t="s">
        <v>141</v>
      </c>
      <c r="D62" s="91"/>
      <c r="E62" s="83"/>
      <c r="F62" s="82"/>
      <c r="G62" s="83"/>
      <c r="H62" s="82"/>
      <c r="I62" s="83"/>
      <c r="J62" s="82">
        <v>32.100000000000009</v>
      </c>
      <c r="K62" s="83">
        <f>J62/$J$82</f>
        <v>8.63948324586193E-2</v>
      </c>
      <c r="L62" s="82">
        <f t="shared" si="10"/>
        <v>32.100000000000009</v>
      </c>
      <c r="M62" s="92">
        <f t="shared" si="12"/>
        <v>2.4117547574492235E-3</v>
      </c>
      <c r="N62" s="87"/>
      <c r="O62" s="83"/>
      <c r="P62" s="82"/>
      <c r="Q62" s="83"/>
      <c r="R62" s="82"/>
      <c r="S62" s="88"/>
      <c r="T62" s="82">
        <v>148.38290600000002</v>
      </c>
      <c r="U62" s="88"/>
      <c r="V62" s="113">
        <f t="shared" si="11"/>
        <v>148.38290600000002</v>
      </c>
      <c r="W62" s="90">
        <f t="shared" si="13"/>
        <v>2.8907751429090986E-3</v>
      </c>
      <c r="X62" s="114">
        <v>11242.801249738044</v>
      </c>
      <c r="Y62" s="92">
        <f t="shared" si="14"/>
        <v>3.2090873112997622E-3</v>
      </c>
      <c r="Z62" s="78"/>
      <c r="AA62" s="320"/>
      <c r="AB62" s="320"/>
      <c r="AC62" s="332"/>
      <c r="AD62" s="320"/>
      <c r="AE62" s="320"/>
      <c r="AF62" s="320"/>
      <c r="AG62" s="320"/>
      <c r="AH62" s="320"/>
      <c r="AI62" s="320"/>
      <c r="AJ62" s="320"/>
      <c r="AK62" s="319"/>
      <c r="AL62" s="319"/>
      <c r="AM62" s="319"/>
      <c r="AN62" s="319"/>
      <c r="AO62" s="284"/>
      <c r="AP62" s="284"/>
      <c r="AQ62" s="284"/>
      <c r="AR62" s="284"/>
      <c r="AS62" s="284"/>
      <c r="AT62" s="284"/>
      <c r="AV62"/>
      <c r="AW62"/>
      <c r="AX62"/>
      <c r="AY62"/>
      <c r="AZ62"/>
      <c r="BA62"/>
      <c r="BB62"/>
      <c r="BC62"/>
    </row>
    <row r="63" spans="1:55" s="79" customFormat="1" ht="19.5" customHeight="1" x14ac:dyDescent="0.2">
      <c r="A63" s="78"/>
      <c r="B63" s="118">
        <f t="shared" si="8"/>
        <v>53</v>
      </c>
      <c r="C63" s="266" t="s">
        <v>142</v>
      </c>
      <c r="D63" s="91"/>
      <c r="E63" s="83"/>
      <c r="F63" s="82"/>
      <c r="G63" s="83"/>
      <c r="H63" s="82"/>
      <c r="I63" s="83"/>
      <c r="J63" s="82">
        <v>97.15</v>
      </c>
      <c r="K63" s="83">
        <f>J63/$J$82</f>
        <v>0.26147221100793966</v>
      </c>
      <c r="L63" s="82">
        <f t="shared" si="10"/>
        <v>97.15</v>
      </c>
      <c r="M63" s="92">
        <f t="shared" si="12"/>
        <v>7.2991269372645485E-3</v>
      </c>
      <c r="N63" s="87"/>
      <c r="O63" s="83"/>
      <c r="P63" s="82"/>
      <c r="Q63" s="83"/>
      <c r="R63" s="82"/>
      <c r="S63" s="88"/>
      <c r="T63" s="82">
        <v>465.69155599999993</v>
      </c>
      <c r="U63" s="88"/>
      <c r="V63" s="113">
        <f t="shared" si="11"/>
        <v>465.69155599999993</v>
      </c>
      <c r="W63" s="90">
        <f t="shared" si="13"/>
        <v>9.0725381422807564E-3</v>
      </c>
      <c r="X63" s="114">
        <v>31828.559789007006</v>
      </c>
      <c r="Y63" s="92">
        <f t="shared" si="14"/>
        <v>9.0849802542073838E-3</v>
      </c>
      <c r="Z63" s="78"/>
      <c r="AA63" s="320"/>
      <c r="AB63" s="320"/>
      <c r="AC63" s="332"/>
      <c r="AD63" s="320"/>
      <c r="AE63" s="320"/>
      <c r="AF63" s="320"/>
      <c r="AG63" s="320"/>
      <c r="AH63" s="320"/>
      <c r="AI63" s="320"/>
      <c r="AJ63" s="320"/>
      <c r="AK63" s="319"/>
      <c r="AL63" s="319"/>
      <c r="AM63" s="319"/>
      <c r="AN63" s="319"/>
      <c r="AO63" s="284"/>
      <c r="AP63" s="284"/>
      <c r="AQ63" s="284"/>
      <c r="AR63" s="284"/>
      <c r="AS63" s="284"/>
      <c r="AT63" s="284"/>
      <c r="AV63"/>
      <c r="AW63"/>
      <c r="AX63"/>
      <c r="AY63"/>
      <c r="AZ63"/>
      <c r="BA63"/>
      <c r="BB63"/>
      <c r="BC63"/>
    </row>
    <row r="64" spans="1:55" s="79" customFormat="1" ht="19.5" customHeight="1" x14ac:dyDescent="0.2">
      <c r="A64" s="78"/>
      <c r="B64" s="118">
        <f t="shared" si="8"/>
        <v>54</v>
      </c>
      <c r="C64" s="266" t="s">
        <v>197</v>
      </c>
      <c r="D64" s="91"/>
      <c r="E64" s="83"/>
      <c r="F64" s="82">
        <v>10.400000000000006</v>
      </c>
      <c r="G64" s="83">
        <f>F64/$F$82</f>
        <v>1.381495085862577E-3</v>
      </c>
      <c r="H64" s="82"/>
      <c r="I64" s="83"/>
      <c r="J64" s="82"/>
      <c r="K64" s="83"/>
      <c r="L64" s="82">
        <f t="shared" si="10"/>
        <v>10.400000000000006</v>
      </c>
      <c r="M64" s="92">
        <f t="shared" si="12"/>
        <v>7.8137848839476419E-4</v>
      </c>
      <c r="N64" s="87"/>
      <c r="O64" s="83"/>
      <c r="P64" s="82">
        <v>50.596651950000016</v>
      </c>
      <c r="Q64" s="83">
        <f t="shared" ref="Q64:Q70" si="15">P64/$F$82</f>
        <v>6.7210601951946296E-3</v>
      </c>
      <c r="R64" s="82"/>
      <c r="S64" s="88"/>
      <c r="T64" s="82"/>
      <c r="U64" s="88"/>
      <c r="V64" s="113">
        <f t="shared" si="11"/>
        <v>50.596651950000016</v>
      </c>
      <c r="W64" s="90">
        <f t="shared" si="13"/>
        <v>9.8571693811875605E-4</v>
      </c>
      <c r="X64" s="114">
        <v>5212.1151306297743</v>
      </c>
      <c r="Y64" s="92">
        <f t="shared" si="14"/>
        <v>1.4877193111571931E-3</v>
      </c>
      <c r="Z64" s="78"/>
      <c r="AA64" s="320"/>
      <c r="AB64" s="320"/>
      <c r="AC64" s="332"/>
      <c r="AD64" s="320"/>
      <c r="AE64" s="320"/>
      <c r="AF64" s="320"/>
      <c r="AG64" s="320"/>
      <c r="AH64" s="320"/>
      <c r="AI64" s="320"/>
      <c r="AJ64" s="320"/>
      <c r="AK64" s="319"/>
      <c r="AL64" s="319"/>
      <c r="AM64" s="319"/>
      <c r="AN64" s="319"/>
      <c r="AO64" s="284"/>
      <c r="AP64" s="284"/>
      <c r="AQ64" s="284"/>
      <c r="AR64" s="284"/>
      <c r="AS64" s="284"/>
      <c r="AT64" s="284"/>
      <c r="AV64"/>
      <c r="AW64"/>
      <c r="AX64"/>
      <c r="AY64"/>
      <c r="AZ64"/>
      <c r="BA64"/>
      <c r="BB64"/>
      <c r="BC64"/>
    </row>
    <row r="65" spans="1:55" s="79" customFormat="1" ht="19.5" customHeight="1" x14ac:dyDescent="0.2">
      <c r="A65" s="78"/>
      <c r="B65" s="118">
        <f t="shared" si="8"/>
        <v>55</v>
      </c>
      <c r="C65" s="266" t="s">
        <v>143</v>
      </c>
      <c r="D65" s="91"/>
      <c r="E65" s="83"/>
      <c r="F65" s="82">
        <v>235.63000000000008</v>
      </c>
      <c r="G65" s="83">
        <f>F65/$F$82</f>
        <v>3.1300162219403745E-2</v>
      </c>
      <c r="H65" s="82"/>
      <c r="I65" s="83"/>
      <c r="J65" s="82"/>
      <c r="K65" s="83"/>
      <c r="L65" s="82">
        <f t="shared" si="10"/>
        <v>235.63000000000008</v>
      </c>
      <c r="M65" s="92">
        <f t="shared" si="12"/>
        <v>1.7703482040428677E-2</v>
      </c>
      <c r="N65" s="87"/>
      <c r="O65" s="83"/>
      <c r="P65" s="82">
        <v>0.80401700000000009</v>
      </c>
      <c r="Q65" s="83">
        <f t="shared" si="15"/>
        <v>1.0680245523557413E-4</v>
      </c>
      <c r="R65" s="82"/>
      <c r="S65" s="88"/>
      <c r="T65" s="82"/>
      <c r="U65" s="88"/>
      <c r="V65" s="113">
        <f t="shared" si="11"/>
        <v>0.80401700000000009</v>
      </c>
      <c r="W65" s="90">
        <f t="shared" si="13"/>
        <v>1.5663747400097048E-5</v>
      </c>
      <c r="X65" s="114">
        <v>20803.938590776361</v>
      </c>
      <c r="Y65" s="92">
        <f t="shared" si="14"/>
        <v>5.938169133628989E-3</v>
      </c>
      <c r="Z65" s="78"/>
      <c r="AA65" s="320"/>
      <c r="AB65" s="320"/>
      <c r="AC65" s="332"/>
      <c r="AD65" s="320"/>
      <c r="AE65" s="320"/>
      <c r="AF65" s="320"/>
      <c r="AG65" s="320"/>
      <c r="AH65" s="320"/>
      <c r="AI65" s="320"/>
      <c r="AJ65" s="320"/>
      <c r="AK65" s="319"/>
      <c r="AL65" s="319"/>
      <c r="AM65" s="319"/>
      <c r="AN65" s="319"/>
      <c r="AO65" s="284"/>
      <c r="AP65" s="284"/>
      <c r="AQ65" s="284"/>
      <c r="AR65" s="284"/>
      <c r="AS65" s="284"/>
      <c r="AT65" s="284"/>
      <c r="AV65"/>
      <c r="AW65"/>
      <c r="AX65"/>
      <c r="AY65"/>
      <c r="AZ65"/>
      <c r="BA65"/>
      <c r="BB65"/>
      <c r="BC65"/>
    </row>
    <row r="66" spans="1:55" s="79" customFormat="1" ht="19.5" customHeight="1" x14ac:dyDescent="0.2">
      <c r="A66" s="78"/>
      <c r="B66" s="118">
        <f t="shared" si="8"/>
        <v>56</v>
      </c>
      <c r="C66" s="266" t="s">
        <v>144</v>
      </c>
      <c r="D66" s="91"/>
      <c r="E66" s="83"/>
      <c r="F66" s="82">
        <v>616</v>
      </c>
      <c r="G66" s="83">
        <f>F66/$F$82</f>
        <v>8.182701662416797E-2</v>
      </c>
      <c r="H66" s="82"/>
      <c r="I66" s="83"/>
      <c r="J66" s="82"/>
      <c r="K66" s="83"/>
      <c r="L66" s="82">
        <f t="shared" si="10"/>
        <v>616</v>
      </c>
      <c r="M66" s="92">
        <f t="shared" si="12"/>
        <v>4.6281648927997542E-2</v>
      </c>
      <c r="N66" s="87"/>
      <c r="O66" s="83"/>
      <c r="P66" s="82">
        <v>42.206281000000004</v>
      </c>
      <c r="Q66" s="83">
        <f t="shared" si="15"/>
        <v>5.6065163263495209E-3</v>
      </c>
      <c r="R66" s="82"/>
      <c r="S66" s="88"/>
      <c r="T66" s="82"/>
      <c r="U66" s="88"/>
      <c r="V66" s="113">
        <f t="shared" si="11"/>
        <v>42.206281000000004</v>
      </c>
      <c r="W66" s="90">
        <f t="shared" si="13"/>
        <v>8.2225689790329745E-4</v>
      </c>
      <c r="X66" s="114">
        <v>106836.95947343431</v>
      </c>
      <c r="Y66" s="92">
        <f t="shared" si="14"/>
        <v>3.0494991720327113E-2</v>
      </c>
      <c r="Z66" s="78"/>
      <c r="AA66" s="320"/>
      <c r="AB66" s="320"/>
      <c r="AC66" s="332"/>
      <c r="AD66" s="320"/>
      <c r="AE66" s="320"/>
      <c r="AF66" s="320"/>
      <c r="AG66" s="320"/>
      <c r="AH66" s="320"/>
      <c r="AI66" s="320"/>
      <c r="AJ66" s="320"/>
      <c r="AK66" s="319"/>
      <c r="AL66" s="319"/>
      <c r="AM66" s="319"/>
      <c r="AN66" s="319"/>
      <c r="AO66" s="284"/>
      <c r="AP66" s="284"/>
      <c r="AQ66" s="284"/>
      <c r="AR66" s="284"/>
      <c r="AS66" s="284"/>
      <c r="AT66" s="284"/>
      <c r="AV66"/>
      <c r="AW66"/>
      <c r="AX66"/>
      <c r="AY66"/>
      <c r="AZ66"/>
      <c r="BA66"/>
      <c r="BB66"/>
      <c r="BC66"/>
    </row>
    <row r="67" spans="1:55" s="78" customFormat="1" ht="19.5" customHeight="1" x14ac:dyDescent="0.2">
      <c r="B67" s="118">
        <f t="shared" si="8"/>
        <v>57</v>
      </c>
      <c r="C67" s="266" t="s">
        <v>145</v>
      </c>
      <c r="D67" s="91"/>
      <c r="E67" s="83"/>
      <c r="F67" s="82">
        <v>38.940000000000019</v>
      </c>
      <c r="G67" s="83">
        <f>F67/$F$82</f>
        <v>5.1726364080277639E-3</v>
      </c>
      <c r="H67" s="82"/>
      <c r="I67" s="83"/>
      <c r="J67" s="82"/>
      <c r="K67" s="83"/>
      <c r="L67" s="82">
        <f t="shared" si="10"/>
        <v>38.940000000000019</v>
      </c>
      <c r="M67" s="92">
        <f t="shared" si="12"/>
        <v>2.9256613786627032E-3</v>
      </c>
      <c r="N67" s="87"/>
      <c r="O67" s="83"/>
      <c r="P67" s="82">
        <v>242.66552000000001</v>
      </c>
      <c r="Q67" s="83">
        <f t="shared" si="15"/>
        <v>3.2234733018104492E-2</v>
      </c>
      <c r="R67" s="82"/>
      <c r="S67" s="88"/>
      <c r="T67" s="82"/>
      <c r="U67" s="88"/>
      <c r="V67" s="113">
        <f t="shared" si="11"/>
        <v>242.66552000000001</v>
      </c>
      <c r="W67" s="90">
        <f t="shared" si="13"/>
        <v>4.7275759194061791E-3</v>
      </c>
      <c r="X67" s="114">
        <v>8906.5143827965294</v>
      </c>
      <c r="Y67" s="92">
        <f t="shared" si="14"/>
        <v>2.5422296150976725E-3</v>
      </c>
      <c r="AA67" s="320"/>
      <c r="AB67" s="320"/>
      <c r="AC67" s="332"/>
      <c r="AD67" s="320"/>
      <c r="AE67" s="320"/>
      <c r="AF67" s="320"/>
      <c r="AG67" s="320"/>
      <c r="AH67" s="320"/>
      <c r="AI67" s="320"/>
      <c r="AJ67" s="320"/>
      <c r="AK67" s="319"/>
      <c r="AL67" s="319"/>
      <c r="AM67" s="319"/>
      <c r="AN67" s="319"/>
      <c r="AO67" s="284"/>
      <c r="AP67" s="284"/>
      <c r="AQ67" s="284"/>
      <c r="AR67" s="284"/>
      <c r="AS67" s="284"/>
      <c r="AT67" s="284"/>
      <c r="AU67" s="79"/>
      <c r="AV67" s="12"/>
      <c r="AW67" s="12"/>
      <c r="AX67" s="12"/>
      <c r="AY67" s="12"/>
      <c r="AZ67" s="12"/>
      <c r="BA67" s="12"/>
      <c r="BB67" s="12"/>
      <c r="BC67" s="12"/>
    </row>
    <row r="68" spans="1:55" s="78" customFormat="1" ht="19.5" customHeight="1" x14ac:dyDescent="0.2">
      <c r="B68" s="118">
        <f t="shared" si="8"/>
        <v>58</v>
      </c>
      <c r="C68" s="266" t="s">
        <v>146</v>
      </c>
      <c r="D68" s="91"/>
      <c r="E68" s="83"/>
      <c r="F68" s="82">
        <v>69.08799999999998</v>
      </c>
      <c r="G68" s="83">
        <f>F68/$F$82</f>
        <v>9.1773781242378491E-3</v>
      </c>
      <c r="H68" s="82"/>
      <c r="I68" s="83"/>
      <c r="J68" s="82"/>
      <c r="K68" s="83"/>
      <c r="L68" s="82">
        <f t="shared" si="10"/>
        <v>69.08799999999998</v>
      </c>
      <c r="M68" s="92">
        <f t="shared" si="12"/>
        <v>5.1907574044439825E-3</v>
      </c>
      <c r="N68" s="87"/>
      <c r="O68" s="83"/>
      <c r="P68" s="82">
        <v>24.787599000000004</v>
      </c>
      <c r="Q68" s="83">
        <f t="shared" si="15"/>
        <v>3.2926871354646259E-3</v>
      </c>
      <c r="R68" s="82"/>
      <c r="S68" s="88"/>
      <c r="T68" s="82"/>
      <c r="U68" s="88"/>
      <c r="V68" s="113">
        <f t="shared" si="11"/>
        <v>24.787599000000004</v>
      </c>
      <c r="W68" s="90">
        <f t="shared" si="13"/>
        <v>4.8290855714605313E-4</v>
      </c>
      <c r="X68" s="114">
        <v>22805.679182459095</v>
      </c>
      <c r="Y68" s="92">
        <f t="shared" si="14"/>
        <v>6.5095356632501027E-3</v>
      </c>
      <c r="AA68" s="320"/>
      <c r="AB68" s="320"/>
      <c r="AC68" s="332"/>
      <c r="AD68" s="320"/>
      <c r="AE68" s="320"/>
      <c r="AF68" s="320"/>
      <c r="AG68" s="320"/>
      <c r="AH68" s="320"/>
      <c r="AI68" s="320"/>
      <c r="AJ68" s="320"/>
      <c r="AK68" s="319"/>
      <c r="AL68" s="319"/>
      <c r="AM68" s="319"/>
      <c r="AN68" s="319"/>
      <c r="AO68" s="284"/>
      <c r="AP68" s="284"/>
      <c r="AQ68" s="284"/>
      <c r="AR68" s="284"/>
      <c r="AS68" s="284"/>
      <c r="AT68" s="284"/>
      <c r="AU68" s="79"/>
      <c r="AV68" s="12"/>
      <c r="AW68" s="12"/>
      <c r="AX68" s="12"/>
      <c r="AY68" s="12"/>
      <c r="AZ68" s="12"/>
      <c r="BA68" s="12"/>
      <c r="BB68" s="12"/>
      <c r="BC68" s="12"/>
    </row>
    <row r="69" spans="1:55" s="79" customFormat="1" ht="19.5" customHeight="1" x14ac:dyDescent="0.2">
      <c r="A69" s="78"/>
      <c r="B69" s="118">
        <f t="shared" si="8"/>
        <v>59</v>
      </c>
      <c r="C69" s="266" t="s">
        <v>147</v>
      </c>
      <c r="D69" s="91">
        <v>59.199999999999939</v>
      </c>
      <c r="E69" s="83">
        <f>D69/$D$75</f>
        <v>1.6453123467073311E-2</v>
      </c>
      <c r="F69" s="82"/>
      <c r="G69" s="83"/>
      <c r="H69" s="82"/>
      <c r="I69" s="83"/>
      <c r="J69" s="82"/>
      <c r="K69" s="83"/>
      <c r="L69" s="82">
        <f>D69+F69+H69+J69</f>
        <v>59.199999999999939</v>
      </c>
      <c r="M69" s="92">
        <f t="shared" si="12"/>
        <v>4.4478467800932661E-3</v>
      </c>
      <c r="N69" s="87">
        <v>145.77153999999996</v>
      </c>
      <c r="O69" s="83">
        <f>N69/$D$75</f>
        <v>4.0513465297388807E-2</v>
      </c>
      <c r="P69" s="82"/>
      <c r="Q69" s="83"/>
      <c r="R69" s="82"/>
      <c r="S69" s="88"/>
      <c r="T69" s="82"/>
      <c r="U69" s="88"/>
      <c r="V69" s="113">
        <f>N69+P69+R69+T69</f>
        <v>145.77153999999996</v>
      </c>
      <c r="W69" s="90">
        <f t="shared" si="13"/>
        <v>2.8399008735924018E-3</v>
      </c>
      <c r="X69" s="114">
        <v>6922.6542603831276</v>
      </c>
      <c r="Y69" s="92">
        <f t="shared" si="14"/>
        <v>1.9759667945769611E-3</v>
      </c>
      <c r="Z69" s="78"/>
      <c r="AA69" s="320"/>
      <c r="AB69" s="320"/>
      <c r="AC69" s="332"/>
      <c r="AD69" s="320"/>
      <c r="AE69" s="320"/>
      <c r="AF69" s="320"/>
      <c r="AG69" s="320"/>
      <c r="AH69" s="320"/>
      <c r="AI69" s="320"/>
      <c r="AJ69" s="320"/>
      <c r="AK69" s="319"/>
      <c r="AL69" s="319"/>
      <c r="AM69" s="319"/>
      <c r="AN69" s="319"/>
      <c r="AO69" s="284"/>
      <c r="AP69" s="284"/>
      <c r="AQ69" s="284"/>
      <c r="AR69" s="284"/>
      <c r="AS69" s="284"/>
      <c r="AT69" s="284"/>
      <c r="AV69"/>
      <c r="AW69"/>
      <c r="AX69"/>
      <c r="AY69"/>
      <c r="AZ69"/>
      <c r="BA69"/>
      <c r="BB69"/>
      <c r="BC69"/>
    </row>
    <row r="70" spans="1:55" s="79" customFormat="1" ht="19.5" customHeight="1" x14ac:dyDescent="0.2">
      <c r="A70" s="78"/>
      <c r="B70" s="118">
        <f t="shared" si="8"/>
        <v>60</v>
      </c>
      <c r="C70" s="266" t="s">
        <v>198</v>
      </c>
      <c r="D70" s="91"/>
      <c r="E70" s="83"/>
      <c r="F70" s="82">
        <v>201.50000000000011</v>
      </c>
      <c r="G70" s="83">
        <f>F70/$F$82</f>
        <v>2.6766467288587427E-2</v>
      </c>
      <c r="H70" s="82"/>
      <c r="I70" s="83"/>
      <c r="J70" s="82"/>
      <c r="K70" s="83"/>
      <c r="L70" s="82">
        <f t="shared" si="10"/>
        <v>201.50000000000011</v>
      </c>
      <c r="M70" s="92">
        <f t="shared" si="12"/>
        <v>1.5139208212648556E-2</v>
      </c>
      <c r="N70" s="87"/>
      <c r="O70" s="83"/>
      <c r="P70" s="82">
        <v>4.6161930000000009</v>
      </c>
      <c r="Q70" s="83">
        <f t="shared" si="15"/>
        <v>6.1319691777819458E-4</v>
      </c>
      <c r="R70" s="82"/>
      <c r="S70" s="88"/>
      <c r="T70" s="82"/>
      <c r="U70" s="88"/>
      <c r="V70" s="113">
        <f t="shared" si="11"/>
        <v>4.6161930000000009</v>
      </c>
      <c r="W70" s="90">
        <f t="shared" si="13"/>
        <v>8.9932030171123499E-5</v>
      </c>
      <c r="X70" s="114">
        <v>0</v>
      </c>
      <c r="Y70" s="92">
        <f t="shared" si="14"/>
        <v>0</v>
      </c>
      <c r="Z70" s="78"/>
      <c r="AA70" s="320"/>
      <c r="AB70" s="320"/>
      <c r="AC70" s="332"/>
      <c r="AD70" s="320"/>
      <c r="AE70" s="320"/>
      <c r="AF70" s="320"/>
      <c r="AG70" s="320"/>
      <c r="AH70" s="320"/>
      <c r="AI70" s="320"/>
      <c r="AJ70" s="320"/>
      <c r="AK70" s="319"/>
      <c r="AL70" s="319"/>
      <c r="AM70" s="319"/>
      <c r="AN70" s="319"/>
      <c r="AO70" s="284"/>
      <c r="AP70" s="284"/>
      <c r="AQ70" s="284"/>
      <c r="AR70" s="284"/>
      <c r="AS70" s="284"/>
      <c r="AT70" s="284"/>
      <c r="AV70"/>
      <c r="AW70"/>
      <c r="AX70"/>
      <c r="AY70"/>
      <c r="AZ70"/>
      <c r="BA70"/>
      <c r="BB70"/>
      <c r="BC70"/>
    </row>
    <row r="71" spans="1:55" s="79" customFormat="1" ht="19.5" customHeight="1" x14ac:dyDescent="0.2">
      <c r="A71" s="78"/>
      <c r="B71" s="118">
        <f t="shared" si="8"/>
        <v>61</v>
      </c>
      <c r="C71" s="266" t="s">
        <v>108</v>
      </c>
      <c r="D71" s="91">
        <v>441.54900000000004</v>
      </c>
      <c r="E71" s="83">
        <f>D71/$D$75</f>
        <v>0.12271723334058718</v>
      </c>
      <c r="F71" s="91"/>
      <c r="G71" s="83"/>
      <c r="H71" s="82"/>
      <c r="I71" s="83"/>
      <c r="J71" s="82"/>
      <c r="K71" s="83"/>
      <c r="L71" s="82">
        <f t="shared" ref="L71:L74" si="16">D71+F71+H71+J71</f>
        <v>441.54900000000004</v>
      </c>
      <c r="M71" s="92">
        <f t="shared" ref="M71:M74" si="17">L71/$L$82</f>
        <v>3.3174700978098035E-2</v>
      </c>
      <c r="N71" s="87">
        <v>2391.5349790000009</v>
      </c>
      <c r="O71" s="83">
        <f>N71/$D$75</f>
        <v>0.6646658831978316</v>
      </c>
      <c r="P71" s="82"/>
      <c r="Q71" s="83"/>
      <c r="R71" s="82"/>
      <c r="S71" s="88"/>
      <c r="T71" s="82"/>
      <c r="U71" s="88"/>
      <c r="V71" s="113">
        <f>N71+P71+R71+T71</f>
        <v>2391.5349790000009</v>
      </c>
      <c r="W71" s="256">
        <f t="shared" si="13"/>
        <v>4.6591551931802949E-2</v>
      </c>
      <c r="X71" s="257">
        <v>342505.85565358773</v>
      </c>
      <c r="Y71" s="92">
        <f t="shared" si="14"/>
        <v>9.7763108233315604E-2</v>
      </c>
      <c r="Z71" s="78"/>
      <c r="AA71" s="320"/>
      <c r="AB71" s="320"/>
      <c r="AC71" s="332"/>
      <c r="AD71" s="320"/>
      <c r="AE71" s="320"/>
      <c r="AF71" s="320"/>
      <c r="AG71" s="320"/>
      <c r="AH71" s="320"/>
      <c r="AI71" s="320"/>
      <c r="AJ71" s="320"/>
      <c r="AK71" s="319"/>
      <c r="AL71" s="319"/>
      <c r="AM71" s="319"/>
      <c r="AN71" s="319"/>
      <c r="AO71" s="284"/>
      <c r="AP71" s="284"/>
      <c r="AQ71" s="284"/>
      <c r="AR71" s="284"/>
      <c r="AS71" s="284"/>
      <c r="AT71" s="284"/>
      <c r="AV71"/>
      <c r="AW71"/>
      <c r="AX71"/>
      <c r="AY71"/>
      <c r="AZ71"/>
      <c r="BA71"/>
      <c r="BB71"/>
      <c r="BC71"/>
    </row>
    <row r="72" spans="1:55" s="79" customFormat="1" ht="19.5" customHeight="1" x14ac:dyDescent="0.2">
      <c r="A72" s="78"/>
      <c r="B72" s="118">
        <f t="shared" si="8"/>
        <v>62</v>
      </c>
      <c r="C72" s="266" t="s">
        <v>148</v>
      </c>
      <c r="D72" s="91"/>
      <c r="E72" s="83"/>
      <c r="F72" s="91"/>
      <c r="G72" s="83"/>
      <c r="H72" s="82">
        <v>20</v>
      </c>
      <c r="I72" s="83">
        <f>H72/$H$82</f>
        <v>7.030272352750945E-2</v>
      </c>
      <c r="J72" s="82"/>
      <c r="K72" s="83"/>
      <c r="L72" s="82">
        <f t="shared" si="16"/>
        <v>20</v>
      </c>
      <c r="M72" s="92">
        <f t="shared" si="17"/>
        <v>1.5026509392206996E-3</v>
      </c>
      <c r="N72" s="87"/>
      <c r="O72" s="83"/>
      <c r="P72" s="82"/>
      <c r="Q72" s="83"/>
      <c r="R72" s="82">
        <v>48.244820000000004</v>
      </c>
      <c r="S72" s="88">
        <f>R72/$R$82</f>
        <v>6.4723349945520564E-2</v>
      </c>
      <c r="T72" s="82"/>
      <c r="U72" s="88"/>
      <c r="V72" s="113">
        <f>N72+P72+R72+T72</f>
        <v>48.244820000000004</v>
      </c>
      <c r="W72" s="256">
        <f t="shared" si="13"/>
        <v>9.3989887507745493E-4</v>
      </c>
      <c r="X72" s="257">
        <v>10820.487133763767</v>
      </c>
      <c r="Y72" s="92">
        <f t="shared" si="14"/>
        <v>3.0885441440897748E-3</v>
      </c>
      <c r="Z72" s="78"/>
      <c r="AA72" s="320"/>
      <c r="AB72" s="320"/>
      <c r="AC72" s="332"/>
      <c r="AD72" s="320"/>
      <c r="AE72" s="320"/>
      <c r="AF72" s="320"/>
      <c r="AG72" s="320"/>
      <c r="AH72" s="320"/>
      <c r="AI72" s="320"/>
      <c r="AJ72" s="320"/>
      <c r="AK72" s="319"/>
      <c r="AL72" s="319"/>
      <c r="AM72" s="319"/>
      <c r="AN72" s="319"/>
      <c r="AO72" s="284"/>
      <c r="AP72" s="284"/>
      <c r="AQ72" s="284"/>
      <c r="AR72" s="284"/>
      <c r="AS72" s="284"/>
      <c r="AT72" s="284"/>
      <c r="AV72"/>
      <c r="AW72"/>
      <c r="AX72"/>
      <c r="AY72"/>
      <c r="AZ72"/>
      <c r="BA72"/>
      <c r="BB72"/>
      <c r="BC72"/>
    </row>
    <row r="73" spans="1:55" s="79" customFormat="1" ht="19.5" customHeight="1" x14ac:dyDescent="0.2">
      <c r="A73" s="78"/>
      <c r="B73" s="118">
        <f t="shared" si="8"/>
        <v>63</v>
      </c>
      <c r="C73" s="266" t="s">
        <v>149</v>
      </c>
      <c r="D73" s="91"/>
      <c r="E73" s="83"/>
      <c r="F73" s="91">
        <v>300</v>
      </c>
      <c r="G73" s="83">
        <f>F73/$F$82</f>
        <v>3.9850819784497386E-2</v>
      </c>
      <c r="H73" s="82"/>
      <c r="I73" s="83"/>
      <c r="J73" s="82"/>
      <c r="K73" s="83"/>
      <c r="L73" s="82">
        <f t="shared" si="16"/>
        <v>300</v>
      </c>
      <c r="M73" s="92">
        <f t="shared" si="17"/>
        <v>2.2539764088310491E-2</v>
      </c>
      <c r="N73" s="87"/>
      <c r="O73" s="83"/>
      <c r="P73" s="82">
        <v>1791.7008809999998</v>
      </c>
      <c r="Q73" s="83">
        <f>P73/$F$82</f>
        <v>0.2380024963881873</v>
      </c>
      <c r="R73" s="82"/>
      <c r="S73" s="88"/>
      <c r="T73" s="82"/>
      <c r="U73" s="88"/>
      <c r="V73" s="113">
        <f>N73+P73+R73+T73</f>
        <v>1791.7008809999998</v>
      </c>
      <c r="W73" s="256">
        <f t="shared" si="13"/>
        <v>3.4905667438021003E-2</v>
      </c>
      <c r="X73" s="257">
        <v>60441.03324313878</v>
      </c>
      <c r="Y73" s="92">
        <f t="shared" si="14"/>
        <v>1.7251977381253007E-2</v>
      </c>
      <c r="Z73" s="78"/>
      <c r="AA73" s="320"/>
      <c r="AB73" s="320"/>
      <c r="AC73" s="332"/>
      <c r="AD73" s="320"/>
      <c r="AE73" s="320"/>
      <c r="AF73" s="320"/>
      <c r="AG73" s="320"/>
      <c r="AH73" s="320"/>
      <c r="AI73" s="320"/>
      <c r="AJ73" s="320"/>
      <c r="AK73" s="319"/>
      <c r="AL73" s="319"/>
      <c r="AM73" s="319"/>
      <c r="AN73" s="319"/>
      <c r="AO73" s="284"/>
      <c r="AP73" s="284"/>
      <c r="AQ73" s="284"/>
      <c r="AR73" s="284"/>
      <c r="AS73" s="284"/>
      <c r="AT73" s="284"/>
      <c r="AV73"/>
      <c r="AW73"/>
      <c r="AX73"/>
      <c r="AY73"/>
      <c r="AZ73"/>
      <c r="BA73"/>
      <c r="BB73"/>
      <c r="BC73"/>
    </row>
    <row r="74" spans="1:55" s="79" customFormat="1" ht="19.5" customHeight="1" thickBot="1" x14ac:dyDescent="0.25">
      <c r="A74" s="78"/>
      <c r="B74" s="118">
        <f t="shared" si="8"/>
        <v>64</v>
      </c>
      <c r="C74" s="268" t="s">
        <v>150</v>
      </c>
      <c r="D74" s="91"/>
      <c r="E74" s="83"/>
      <c r="F74" s="91">
        <v>202.63999999999993</v>
      </c>
      <c r="G74" s="83">
        <f>F74/$F$82</f>
        <v>2.6917900403768492E-2</v>
      </c>
      <c r="H74" s="82"/>
      <c r="I74" s="83"/>
      <c r="J74" s="82"/>
      <c r="K74" s="83"/>
      <c r="L74" s="82">
        <f t="shared" si="16"/>
        <v>202.63999999999993</v>
      </c>
      <c r="M74" s="92">
        <f t="shared" si="17"/>
        <v>1.5224859316184123E-2</v>
      </c>
      <c r="N74" s="87"/>
      <c r="O74" s="83"/>
      <c r="P74" s="82">
        <v>370.83545299999997</v>
      </c>
      <c r="Q74" s="83">
        <f>P74/$F$82</f>
        <v>4.9260322690684838E-2</v>
      </c>
      <c r="R74" s="82"/>
      <c r="S74" s="88"/>
      <c r="T74" s="82"/>
      <c r="U74" s="88"/>
      <c r="V74" s="113">
        <f>N74+P74+R74+T74</f>
        <v>370.83545299999997</v>
      </c>
      <c r="W74" s="256">
        <f t="shared" si="13"/>
        <v>7.224564732825998E-3</v>
      </c>
      <c r="X74" s="257">
        <v>46564.561348151932</v>
      </c>
      <c r="Y74" s="92">
        <f t="shared" si="14"/>
        <v>1.3291148678989182E-2</v>
      </c>
      <c r="Z74" s="78"/>
      <c r="AA74" s="320"/>
      <c r="AB74" s="332"/>
      <c r="AC74" s="320"/>
      <c r="AD74" s="320"/>
      <c r="AE74" s="320"/>
      <c r="AF74" s="319"/>
      <c r="AG74" s="319"/>
      <c r="AH74" s="319"/>
      <c r="AI74" s="319"/>
      <c r="AJ74" s="319"/>
      <c r="AK74" s="319"/>
      <c r="AL74" s="319"/>
      <c r="AM74" s="319"/>
      <c r="AN74" s="319"/>
      <c r="AO74" s="284"/>
      <c r="AP74" s="284"/>
      <c r="AQ74" s="284"/>
      <c r="AR74" s="284"/>
      <c r="AS74" s="284"/>
      <c r="AT74" s="284"/>
      <c r="AV74"/>
      <c r="AW74"/>
      <c r="AX74"/>
      <c r="AY74"/>
      <c r="AZ74"/>
      <c r="BA74"/>
      <c r="BB74"/>
      <c r="BC74"/>
    </row>
    <row r="75" spans="1:55" s="79" customFormat="1" ht="19.5" customHeight="1" thickTop="1" thickBot="1" x14ac:dyDescent="0.25">
      <c r="A75" s="78"/>
      <c r="B75" s="119"/>
      <c r="C75" s="120" t="s">
        <v>2</v>
      </c>
      <c r="D75" s="121">
        <f>SUM(D16:D42)+SUM(D43:D74)</f>
        <v>3598.1009999999997</v>
      </c>
      <c r="E75" s="122"/>
      <c r="F75" s="121">
        <f>SUM(F16:F42)+SUM(F43:F74)</f>
        <v>7333.5280000000012</v>
      </c>
      <c r="G75" s="122"/>
      <c r="H75" s="121">
        <f>SUM(H16:H42)+SUM(H43:H74)</f>
        <v>284.48400000000004</v>
      </c>
      <c r="I75" s="122"/>
      <c r="J75" s="121">
        <f>SUM(J16:J42)+SUM(J43:J74)</f>
        <v>371.55000000000007</v>
      </c>
      <c r="K75" s="123"/>
      <c r="L75" s="121">
        <f>SUM(L16:L42)+SUM(L43:L74)</f>
        <v>11587.663</v>
      </c>
      <c r="M75" s="101">
        <f>SUM(M16:M42)+SUM(M43:M70)</f>
        <v>0.798168659194334</v>
      </c>
      <c r="N75" s="121">
        <f>SUM(N16:N42)+SUM(N43:N74)</f>
        <v>19387.978226564999</v>
      </c>
      <c r="O75" s="122"/>
      <c r="P75" s="121">
        <f>SUM(P16:P42)+SUM(P43:P74)</f>
        <v>19394.918099950002</v>
      </c>
      <c r="Q75" s="122"/>
      <c r="R75" s="121">
        <f>SUM(R16:R42)+SUM(R43:R74)</f>
        <v>745.40054000000009</v>
      </c>
      <c r="S75" s="123"/>
      <c r="T75" s="121">
        <f>SUM(T16:T42)+SUM(T43:T74)</f>
        <v>1501.2117678166665</v>
      </c>
      <c r="U75" s="123"/>
      <c r="V75" s="121">
        <f>SUM(V16:V42)+SUM(V43:V74)</f>
        <v>41029.508634331665</v>
      </c>
      <c r="W75" s="101">
        <f>SUM(W16:W42)+SUM(W43:W74)</f>
        <v>0.79933118229872246</v>
      </c>
      <c r="X75" s="121">
        <f>SUM(X16:X74)</f>
        <v>2902847.4747534306</v>
      </c>
      <c r="Y75" s="101">
        <f>SUM(Y16:Y42)+SUM(Y43:Y74)</f>
        <v>0.82857383946788554</v>
      </c>
      <c r="Z75" s="78"/>
      <c r="AA75" s="320"/>
      <c r="AB75" s="332"/>
      <c r="AC75" s="320"/>
      <c r="AD75" s="320"/>
      <c r="AE75" s="320"/>
      <c r="AF75" s="319"/>
      <c r="AG75" s="319"/>
      <c r="AH75" s="319"/>
      <c r="AI75" s="319"/>
      <c r="AJ75" s="319"/>
      <c r="AK75" s="319"/>
      <c r="AL75" s="319"/>
      <c r="AM75" s="319"/>
      <c r="AN75" s="319"/>
      <c r="AO75" s="284"/>
      <c r="AP75" s="284"/>
      <c r="AQ75" s="284"/>
      <c r="AR75" s="284"/>
      <c r="AS75" s="284"/>
      <c r="AT75" s="284"/>
      <c r="AV75"/>
      <c r="AW75"/>
      <c r="AX75"/>
      <c r="AY75"/>
      <c r="AZ75"/>
      <c r="BA75"/>
      <c r="BB75"/>
      <c r="BC75"/>
    </row>
    <row r="76" spans="1:55" s="79" customFormat="1" ht="19.5" customHeight="1" x14ac:dyDescent="0.2">
      <c r="A76" s="78"/>
      <c r="B76" s="107"/>
      <c r="C76" s="124"/>
      <c r="D76" s="125"/>
      <c r="E76" s="126"/>
      <c r="F76" s="125"/>
      <c r="G76" s="126"/>
      <c r="H76" s="125"/>
      <c r="I76" s="126"/>
      <c r="J76" s="126"/>
      <c r="K76" s="126"/>
      <c r="L76" s="127"/>
      <c r="M76" s="128"/>
      <c r="N76" s="125"/>
      <c r="O76" s="126"/>
      <c r="P76" s="125"/>
      <c r="Q76" s="126"/>
      <c r="R76" s="125"/>
      <c r="S76" s="126"/>
      <c r="T76" s="126"/>
      <c r="U76" s="126"/>
      <c r="V76" s="127"/>
      <c r="W76" s="128"/>
      <c r="X76" s="127"/>
      <c r="Y76" s="129"/>
      <c r="Z76" s="78"/>
      <c r="AA76" s="320"/>
      <c r="AB76" s="320"/>
      <c r="AC76" s="320"/>
      <c r="AD76" s="320"/>
      <c r="AE76" s="320"/>
      <c r="AF76" s="333"/>
      <c r="AG76" s="333"/>
      <c r="AH76" s="333"/>
      <c r="AI76" s="333"/>
      <c r="AJ76" s="333"/>
      <c r="AK76" s="333"/>
      <c r="AL76" s="333"/>
      <c r="AM76" s="333"/>
      <c r="AN76" s="333"/>
      <c r="AO76" s="287"/>
      <c r="AP76" s="285"/>
      <c r="AQ76" s="284"/>
      <c r="AR76" s="284"/>
      <c r="AS76" s="284"/>
      <c r="AT76" s="285"/>
      <c r="AV76"/>
      <c r="AW76"/>
      <c r="AX76"/>
      <c r="AY76"/>
      <c r="AZ76"/>
      <c r="BA76"/>
      <c r="BB76"/>
      <c r="BC76"/>
    </row>
    <row r="77" spans="1:55" s="79" customFormat="1" ht="19.5" customHeight="1" x14ac:dyDescent="0.2">
      <c r="A77" s="78"/>
      <c r="B77" s="269" t="s">
        <v>199</v>
      </c>
      <c r="C77" s="131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132"/>
      <c r="Y77" s="109"/>
      <c r="Z77" s="78"/>
      <c r="AA77" s="320"/>
      <c r="AB77" s="320"/>
      <c r="AC77" s="320"/>
      <c r="AD77" s="320"/>
      <c r="AE77" s="320"/>
      <c r="AF77" s="320"/>
      <c r="AG77" s="320"/>
      <c r="AH77" s="320"/>
      <c r="AI77" s="320"/>
      <c r="AJ77" s="320"/>
      <c r="AK77" s="320"/>
      <c r="AL77" s="320"/>
      <c r="AM77" s="320"/>
      <c r="AN77" s="320"/>
      <c r="AO77" s="286"/>
      <c r="AV77"/>
      <c r="AW77"/>
      <c r="AX77"/>
      <c r="AY77"/>
      <c r="AZ77"/>
      <c r="BA77"/>
      <c r="BB77"/>
      <c r="BC77"/>
    </row>
    <row r="78" spans="1:55" s="79" customFormat="1" ht="19.5" customHeight="1" x14ac:dyDescent="0.2">
      <c r="A78" s="78"/>
      <c r="B78" s="133"/>
      <c r="C78" s="124"/>
      <c r="D78" s="108"/>
      <c r="E78" s="126"/>
      <c r="F78" s="108"/>
      <c r="G78" s="126"/>
      <c r="H78" s="126"/>
      <c r="I78" s="126"/>
      <c r="J78" s="126"/>
      <c r="K78" s="126"/>
      <c r="L78" s="127"/>
      <c r="M78" s="126"/>
      <c r="N78" s="111"/>
      <c r="O78" s="111"/>
      <c r="P78" s="111"/>
      <c r="Q78" s="126"/>
      <c r="R78" s="126"/>
      <c r="S78" s="126"/>
      <c r="T78" s="126"/>
      <c r="U78" s="126"/>
      <c r="V78" s="127"/>
      <c r="W78" s="126"/>
      <c r="X78" s="127"/>
      <c r="Y78" s="129"/>
      <c r="Z78" s="78"/>
      <c r="AA78" s="320"/>
      <c r="AB78" s="320"/>
      <c r="AC78" s="320"/>
      <c r="AD78" s="320"/>
      <c r="AE78" s="320"/>
      <c r="AF78" s="320"/>
      <c r="AG78" s="320"/>
      <c r="AH78" s="320"/>
      <c r="AI78" s="320"/>
      <c r="AJ78" s="320"/>
      <c r="AK78" s="320"/>
      <c r="AL78" s="320"/>
      <c r="AM78" s="320"/>
      <c r="AN78" s="320"/>
      <c r="AO78" s="286"/>
      <c r="AV78"/>
      <c r="AW78"/>
      <c r="AX78"/>
      <c r="AY78"/>
      <c r="AZ78"/>
      <c r="BA78"/>
      <c r="BB78"/>
      <c r="BC78"/>
    </row>
    <row r="79" spans="1:55" s="78" customFormat="1" ht="19.5" customHeight="1" thickBot="1" x14ac:dyDescent="0.25">
      <c r="B79" s="112" t="s">
        <v>173</v>
      </c>
      <c r="C79" s="124"/>
      <c r="D79" s="125"/>
      <c r="E79" s="126"/>
      <c r="F79" s="125"/>
      <c r="G79" s="126"/>
      <c r="H79" s="126"/>
      <c r="I79" s="126"/>
      <c r="J79" s="126"/>
      <c r="K79" s="126"/>
      <c r="L79" s="127"/>
      <c r="M79" s="126"/>
      <c r="N79" s="125"/>
      <c r="O79" s="126"/>
      <c r="P79" s="125"/>
      <c r="Q79" s="126"/>
      <c r="R79" s="126"/>
      <c r="S79" s="126"/>
      <c r="T79" s="126"/>
      <c r="U79" s="126"/>
      <c r="V79" s="127"/>
      <c r="W79" s="126"/>
      <c r="X79" s="127"/>
      <c r="Y79" s="129"/>
      <c r="AA79" s="320"/>
      <c r="AB79" s="320"/>
      <c r="AC79" s="320"/>
      <c r="AD79" s="320"/>
      <c r="AE79" s="320"/>
      <c r="AF79" s="320"/>
      <c r="AG79" s="320"/>
      <c r="AH79" s="320"/>
      <c r="AI79" s="320"/>
      <c r="AJ79" s="320"/>
      <c r="AK79" s="320"/>
      <c r="AL79" s="320"/>
      <c r="AM79" s="320"/>
      <c r="AN79" s="320"/>
      <c r="AO79" s="286"/>
      <c r="AP79" s="79"/>
      <c r="AQ79" s="79"/>
      <c r="AR79" s="79"/>
      <c r="AS79" s="79"/>
      <c r="AT79" s="79"/>
      <c r="AU79" s="79"/>
      <c r="AV79" s="12"/>
      <c r="AW79" s="12"/>
      <c r="AX79" s="12"/>
      <c r="AY79" s="12"/>
      <c r="AZ79" s="12"/>
      <c r="BA79" s="12"/>
      <c r="BB79" s="12"/>
      <c r="BC79" s="12"/>
    </row>
    <row r="80" spans="1:55" s="79" customFormat="1" ht="19.5" customHeight="1" x14ac:dyDescent="0.2">
      <c r="A80" s="78"/>
      <c r="B80" s="377"/>
      <c r="C80" s="379" t="s">
        <v>8</v>
      </c>
      <c r="D80" s="366" t="s">
        <v>167</v>
      </c>
      <c r="E80" s="367"/>
      <c r="F80" s="367"/>
      <c r="G80" s="367"/>
      <c r="H80" s="367"/>
      <c r="I80" s="367"/>
      <c r="J80" s="367"/>
      <c r="K80" s="367"/>
      <c r="L80" s="367"/>
      <c r="M80" s="367"/>
      <c r="N80" s="373" t="s">
        <v>168</v>
      </c>
      <c r="O80" s="367"/>
      <c r="P80" s="367"/>
      <c r="Q80" s="367"/>
      <c r="R80" s="367"/>
      <c r="S80" s="367"/>
      <c r="T80" s="367"/>
      <c r="U80" s="367"/>
      <c r="V80" s="367"/>
      <c r="W80" s="367"/>
      <c r="X80" s="373" t="s">
        <v>169</v>
      </c>
      <c r="Y80" s="374"/>
      <c r="Z80" s="78"/>
      <c r="AA80" s="320"/>
      <c r="AB80" s="320"/>
      <c r="AC80" s="320"/>
      <c r="AD80" s="320"/>
      <c r="AE80" s="320"/>
      <c r="AF80" s="320"/>
      <c r="AG80" s="320"/>
      <c r="AH80" s="320"/>
      <c r="AI80" s="320"/>
      <c r="AJ80" s="320"/>
      <c r="AK80" s="320"/>
      <c r="AL80" s="320"/>
      <c r="AM80" s="320"/>
      <c r="AN80" s="320"/>
      <c r="AO80" s="286"/>
      <c r="AV80"/>
      <c r="AW80"/>
      <c r="AX80"/>
      <c r="AY80"/>
      <c r="AZ80"/>
      <c r="BA80"/>
      <c r="BB80"/>
      <c r="BC80"/>
    </row>
    <row r="81" spans="1:55" s="79" customFormat="1" ht="19.5" customHeight="1" thickBot="1" x14ac:dyDescent="0.25">
      <c r="A81" s="78"/>
      <c r="B81" s="378"/>
      <c r="C81" s="380"/>
      <c r="D81" s="273" t="s">
        <v>0</v>
      </c>
      <c r="E81" s="274" t="s">
        <v>6</v>
      </c>
      <c r="F81" s="275" t="s">
        <v>1</v>
      </c>
      <c r="G81" s="274" t="s">
        <v>6</v>
      </c>
      <c r="H81" s="275" t="s">
        <v>69</v>
      </c>
      <c r="I81" s="276" t="s">
        <v>6</v>
      </c>
      <c r="J81" s="277" t="s">
        <v>81</v>
      </c>
      <c r="K81" s="276" t="s">
        <v>6</v>
      </c>
      <c r="L81" s="275" t="s">
        <v>2</v>
      </c>
      <c r="M81" s="278" t="s">
        <v>6</v>
      </c>
      <c r="N81" s="279" t="s">
        <v>0</v>
      </c>
      <c r="O81" s="274" t="s">
        <v>6</v>
      </c>
      <c r="P81" s="280" t="s">
        <v>1</v>
      </c>
      <c r="Q81" s="274" t="s">
        <v>6</v>
      </c>
      <c r="R81" s="275" t="s">
        <v>69</v>
      </c>
      <c r="S81" s="276" t="s">
        <v>6</v>
      </c>
      <c r="T81" s="275" t="s">
        <v>82</v>
      </c>
      <c r="U81" s="276" t="s">
        <v>6</v>
      </c>
      <c r="V81" s="275" t="s">
        <v>2</v>
      </c>
      <c r="W81" s="281" t="s">
        <v>6</v>
      </c>
      <c r="X81" s="272" t="s">
        <v>29</v>
      </c>
      <c r="Y81" s="282" t="s">
        <v>6</v>
      </c>
      <c r="Z81" s="78"/>
      <c r="AA81" s="320"/>
      <c r="AB81" s="320"/>
      <c r="AC81" s="320"/>
      <c r="AD81" s="320"/>
      <c r="AE81" s="320"/>
      <c r="AF81" s="320"/>
      <c r="AG81" s="320"/>
      <c r="AH81" s="320"/>
      <c r="AI81" s="320"/>
      <c r="AJ81" s="320"/>
      <c r="AK81" s="320"/>
      <c r="AL81" s="320"/>
      <c r="AM81" s="320"/>
      <c r="AN81" s="320"/>
      <c r="AO81" s="286"/>
      <c r="AV81"/>
      <c r="AW81"/>
      <c r="AX81"/>
      <c r="AY81"/>
      <c r="AZ81"/>
      <c r="BA81"/>
      <c r="BB81"/>
      <c r="BC81"/>
    </row>
    <row r="82" spans="1:55" s="79" customFormat="1" ht="26.25" customHeight="1" x14ac:dyDescent="0.2">
      <c r="A82" s="78"/>
      <c r="B82" s="371" t="s">
        <v>10</v>
      </c>
      <c r="C82" s="372"/>
      <c r="D82" s="135">
        <f>D11+D75</f>
        <v>5125.701</v>
      </c>
      <c r="E82" s="136">
        <f>D82/L82</f>
        <v>0.38510697109072395</v>
      </c>
      <c r="F82" s="135">
        <f>F11+F75</f>
        <v>7528.0760000000009</v>
      </c>
      <c r="G82" s="136">
        <f>F82/L82</f>
        <v>0.56560352359624044</v>
      </c>
      <c r="H82" s="135">
        <f>H11+H75</f>
        <v>284.48400000000004</v>
      </c>
      <c r="I82" s="136">
        <f>H82/L82</f>
        <v>2.1374007489663078E-2</v>
      </c>
      <c r="J82" s="135">
        <f>J11+J75</f>
        <v>371.55000000000007</v>
      </c>
      <c r="K82" s="136">
        <f>J82/L82</f>
        <v>2.7915497823372552E-2</v>
      </c>
      <c r="L82" s="135">
        <f>L11+L75</f>
        <v>13309.811000000002</v>
      </c>
      <c r="M82" s="136">
        <f>E82+G82+I82+K82</f>
        <v>1.0000000000000002</v>
      </c>
      <c r="N82" s="135">
        <f>N11+N75</f>
        <v>29451.576179564996</v>
      </c>
      <c r="O82" s="136">
        <f>N82/V82</f>
        <v>0.57377151205934862</v>
      </c>
      <c r="P82" s="135">
        <f>P11+P75</f>
        <v>19631.610152950001</v>
      </c>
      <c r="Q82" s="136">
        <f>P82/V82</f>
        <v>0.38246029933818487</v>
      </c>
      <c r="R82" s="135">
        <f>R11+R75</f>
        <v>745.40054000000009</v>
      </c>
      <c r="S82" s="136">
        <f>R82/V82</f>
        <v>1.4521789676656011E-2</v>
      </c>
      <c r="T82" s="135">
        <f>T11+T75</f>
        <v>1501.2117678166665</v>
      </c>
      <c r="U82" s="136">
        <f>T82/V82</f>
        <v>2.9246398925810525E-2</v>
      </c>
      <c r="V82" s="135">
        <f>V11+V75</f>
        <v>51329.798640331661</v>
      </c>
      <c r="W82" s="136">
        <f>O82+Q82+S82+U82</f>
        <v>0.99999999999999989</v>
      </c>
      <c r="X82" s="135">
        <f>X11+X75</f>
        <v>3503426.4135320215</v>
      </c>
      <c r="Y82" s="137">
        <v>1</v>
      </c>
      <c r="Z82" s="78"/>
      <c r="AA82" s="320"/>
      <c r="AB82" s="320"/>
      <c r="AC82" s="320"/>
      <c r="AD82" s="320"/>
      <c r="AE82" s="320"/>
      <c r="AF82" s="320"/>
      <c r="AG82" s="320"/>
      <c r="AH82" s="320"/>
      <c r="AI82" s="320"/>
      <c r="AJ82" s="320"/>
      <c r="AK82" s="320"/>
      <c r="AL82" s="320"/>
      <c r="AM82" s="320"/>
      <c r="AN82" s="320"/>
      <c r="AO82" s="286"/>
      <c r="AV82"/>
      <c r="AW82"/>
      <c r="AX82"/>
      <c r="AY82"/>
      <c r="AZ82"/>
      <c r="BA82"/>
      <c r="BB82"/>
      <c r="BC82"/>
    </row>
    <row r="83" spans="1:55" s="79" customFormat="1" ht="11.25" customHeight="1" thickBot="1" x14ac:dyDescent="0.25">
      <c r="A83" s="78"/>
      <c r="B83" s="364"/>
      <c r="C83" s="365"/>
      <c r="D83" s="138"/>
      <c r="E83" s="139"/>
      <c r="F83" s="138"/>
      <c r="G83" s="139"/>
      <c r="H83" s="140"/>
      <c r="I83" s="139"/>
      <c r="J83" s="141"/>
      <c r="K83" s="139"/>
      <c r="L83" s="142"/>
      <c r="M83" s="139"/>
      <c r="N83" s="138"/>
      <c r="O83" s="139"/>
      <c r="P83" s="143"/>
      <c r="Q83" s="139"/>
      <c r="R83" s="144"/>
      <c r="S83" s="139"/>
      <c r="T83" s="140"/>
      <c r="U83" s="139"/>
      <c r="V83" s="142"/>
      <c r="W83" s="139"/>
      <c r="X83" s="145"/>
      <c r="Y83" s="146"/>
      <c r="Z83" s="78"/>
      <c r="AA83" s="320"/>
      <c r="AB83" s="320"/>
      <c r="AC83" s="320"/>
      <c r="AD83" s="320"/>
      <c r="AE83" s="320"/>
      <c r="AF83" s="320"/>
      <c r="AG83" s="320"/>
      <c r="AH83" s="320"/>
      <c r="AI83" s="320"/>
      <c r="AJ83" s="320"/>
      <c r="AK83" s="320"/>
      <c r="AL83" s="320"/>
      <c r="AM83" s="320"/>
      <c r="AN83" s="320"/>
      <c r="AO83" s="286"/>
      <c r="AV83"/>
      <c r="AW83"/>
      <c r="AX83"/>
      <c r="AY83"/>
      <c r="AZ83"/>
      <c r="BA83"/>
      <c r="BB83"/>
      <c r="BC83"/>
    </row>
    <row r="84" spans="1:55" s="79" customFormat="1" ht="19.5" customHeight="1" x14ac:dyDescent="0.2">
      <c r="A84" s="78"/>
      <c r="B84" s="130" t="s">
        <v>152</v>
      </c>
      <c r="C84" s="131" t="s">
        <v>174</v>
      </c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78"/>
      <c r="Y84" s="78"/>
      <c r="Z84" s="78"/>
      <c r="AA84" s="320"/>
      <c r="AB84" s="320"/>
      <c r="AC84" s="320"/>
      <c r="AD84" s="320"/>
      <c r="AE84" s="320"/>
      <c r="AF84" s="320"/>
      <c r="AG84" s="320"/>
      <c r="AH84" s="320"/>
      <c r="AI84" s="320"/>
      <c r="AJ84" s="320"/>
      <c r="AK84" s="320"/>
      <c r="AL84" s="320"/>
      <c r="AM84" s="320"/>
      <c r="AN84" s="320"/>
      <c r="AO84" s="286"/>
      <c r="AV84"/>
      <c r="AW84"/>
      <c r="AX84"/>
      <c r="AY84"/>
      <c r="AZ84"/>
      <c r="BA84"/>
      <c r="BB84"/>
      <c r="BC84"/>
    </row>
    <row r="85" spans="1:55" s="79" customFormat="1" ht="19.5" customHeight="1" x14ac:dyDescent="0.2">
      <c r="A85" s="78"/>
      <c r="B85" s="78"/>
      <c r="C85" s="109"/>
      <c r="D85" s="78"/>
      <c r="E85" s="78"/>
      <c r="F85" s="78"/>
      <c r="G85" s="78"/>
      <c r="H85" s="109"/>
      <c r="I85" s="109"/>
      <c r="J85" s="109"/>
      <c r="K85" s="109"/>
      <c r="L85" s="132"/>
      <c r="M85" s="109"/>
      <c r="N85" s="109"/>
      <c r="O85" s="109"/>
      <c r="P85" s="109"/>
      <c r="Q85" s="109"/>
      <c r="R85" s="109"/>
      <c r="S85" s="109"/>
      <c r="T85" s="109"/>
      <c r="U85" s="109"/>
      <c r="V85" s="109"/>
      <c r="W85" s="109"/>
      <c r="X85" s="78"/>
      <c r="Y85" s="78"/>
      <c r="Z85" s="78"/>
      <c r="AA85" s="320"/>
      <c r="AB85" s="320"/>
      <c r="AC85" s="320"/>
      <c r="AD85" s="320"/>
      <c r="AE85" s="320"/>
      <c r="AF85" s="320"/>
      <c r="AG85" s="320"/>
      <c r="AH85" s="320"/>
      <c r="AI85" s="320"/>
      <c r="AJ85" s="320"/>
      <c r="AK85" s="320"/>
      <c r="AL85" s="320"/>
      <c r="AM85" s="320"/>
      <c r="AN85" s="320"/>
      <c r="AO85" s="286"/>
      <c r="AV85"/>
      <c r="AW85"/>
      <c r="AX85"/>
      <c r="AY85"/>
      <c r="AZ85"/>
      <c r="BA85"/>
      <c r="BB85"/>
      <c r="BC85"/>
    </row>
    <row r="86" spans="1:55" s="79" customFormat="1" ht="19.5" customHeight="1" x14ac:dyDescent="0.2">
      <c r="A86" s="78"/>
      <c r="B86" s="78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09"/>
      <c r="X86" s="78"/>
      <c r="Y86" s="78"/>
      <c r="Z86" s="78"/>
      <c r="AA86" s="320"/>
      <c r="AB86" s="320"/>
      <c r="AC86" s="320"/>
      <c r="AD86" s="320"/>
      <c r="AE86" s="320"/>
      <c r="AF86" s="320"/>
      <c r="AG86" s="320"/>
      <c r="AH86" s="320"/>
      <c r="AI86" s="320"/>
      <c r="AJ86" s="320"/>
      <c r="AK86" s="320"/>
      <c r="AL86" s="320"/>
      <c r="AM86" s="320"/>
      <c r="AN86" s="320"/>
      <c r="AO86" s="286"/>
      <c r="AV86"/>
      <c r="AW86"/>
      <c r="AX86"/>
      <c r="AY86"/>
      <c r="AZ86"/>
      <c r="BA86"/>
      <c r="BB86"/>
      <c r="BC86"/>
    </row>
    <row r="87" spans="1:55" s="79" customFormat="1" ht="19.5" customHeight="1" x14ac:dyDescent="0.2">
      <c r="A87" s="78"/>
      <c r="B87" s="133"/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78"/>
      <c r="Y87" s="78"/>
      <c r="Z87" s="78"/>
      <c r="AA87" s="320"/>
      <c r="AB87" s="320"/>
      <c r="AC87" s="320"/>
      <c r="AD87" s="320"/>
      <c r="AE87" s="320"/>
      <c r="AF87" s="320"/>
      <c r="AG87" s="320"/>
      <c r="AH87" s="320"/>
      <c r="AI87" s="320"/>
      <c r="AJ87" s="320"/>
      <c r="AK87" s="320"/>
      <c r="AL87" s="320"/>
      <c r="AM87" s="320"/>
      <c r="AN87" s="320"/>
      <c r="AO87" s="286"/>
      <c r="AV87"/>
      <c r="AW87"/>
      <c r="AX87"/>
      <c r="AY87"/>
      <c r="AZ87"/>
      <c r="BA87"/>
      <c r="BB87"/>
      <c r="BC87"/>
    </row>
    <row r="88" spans="1:55" s="79" customFormat="1" ht="19.5" customHeight="1" x14ac:dyDescent="0.2">
      <c r="A88" s="78"/>
      <c r="B88" s="78"/>
      <c r="C88" s="78"/>
      <c r="D88" s="78"/>
      <c r="E88" s="78"/>
      <c r="F88" s="78"/>
      <c r="G88" s="78"/>
      <c r="H88" s="78"/>
      <c r="I88" s="78"/>
      <c r="J88" s="78"/>
      <c r="K88" s="78"/>
      <c r="L88" s="110"/>
      <c r="M88" s="78"/>
      <c r="N88" s="78"/>
      <c r="O88" s="78"/>
      <c r="P88" s="78"/>
      <c r="Q88" s="78"/>
      <c r="R88" s="78"/>
      <c r="S88" s="78"/>
      <c r="T88" s="78"/>
      <c r="U88" s="78"/>
      <c r="V88" s="110"/>
      <c r="W88" s="78"/>
      <c r="X88" s="78"/>
      <c r="Y88" s="78"/>
      <c r="Z88" s="78"/>
      <c r="AA88" s="320"/>
      <c r="AB88" s="320"/>
      <c r="AC88" s="320"/>
      <c r="AD88" s="320"/>
      <c r="AE88" s="320"/>
      <c r="AF88" s="320"/>
      <c r="AG88" s="320"/>
      <c r="AH88" s="320"/>
      <c r="AI88" s="320"/>
      <c r="AJ88" s="320"/>
      <c r="AK88" s="320"/>
      <c r="AL88" s="320"/>
      <c r="AM88" s="320"/>
      <c r="AN88" s="320"/>
      <c r="AO88" s="286"/>
      <c r="AV88"/>
      <c r="AW88"/>
      <c r="AX88"/>
      <c r="AY88"/>
      <c r="AZ88"/>
      <c r="BA88"/>
      <c r="BB88"/>
      <c r="BC88"/>
    </row>
    <row r="89" spans="1:55" s="79" customFormat="1" ht="19.5" customHeight="1" x14ac:dyDescent="0.2">
      <c r="A89" s="78"/>
      <c r="B89" s="147"/>
      <c r="C89" s="148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320"/>
      <c r="AB89" s="320"/>
      <c r="AC89" s="320" t="s">
        <v>200</v>
      </c>
      <c r="AD89" s="320"/>
      <c r="AE89" s="320"/>
      <c r="AF89" s="321" t="s">
        <v>0</v>
      </c>
      <c r="AG89" s="321" t="s">
        <v>1</v>
      </c>
      <c r="AH89" s="321" t="s">
        <v>69</v>
      </c>
      <c r="AI89" s="321" t="s">
        <v>81</v>
      </c>
      <c r="AJ89" s="320"/>
      <c r="AK89" s="320"/>
      <c r="AL89" s="320"/>
      <c r="AM89" s="320"/>
      <c r="AN89" s="320"/>
      <c r="AO89" s="286"/>
      <c r="AV89"/>
      <c r="AW89"/>
      <c r="AX89"/>
      <c r="AY89"/>
      <c r="AZ89"/>
      <c r="BA89"/>
      <c r="BB89"/>
      <c r="BC89"/>
    </row>
    <row r="90" spans="1:55" s="79" customFormat="1" ht="19.5" customHeight="1" x14ac:dyDescent="0.2">
      <c r="A90" s="78"/>
      <c r="B90" s="147"/>
      <c r="C90" s="148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320"/>
      <c r="AB90" s="320"/>
      <c r="AC90" s="320"/>
      <c r="AD90" s="320"/>
      <c r="AE90" s="320"/>
      <c r="AF90" s="320"/>
      <c r="AG90" s="320"/>
      <c r="AH90" s="320"/>
      <c r="AI90" s="320"/>
      <c r="AJ90" s="320"/>
      <c r="AK90" s="322"/>
      <c r="AL90" s="320"/>
      <c r="AM90" s="320"/>
      <c r="AN90" s="320"/>
      <c r="AO90" s="286"/>
      <c r="AV90"/>
      <c r="AW90"/>
      <c r="AX90"/>
      <c r="AY90"/>
      <c r="AZ90"/>
      <c r="BA90"/>
      <c r="BB90"/>
      <c r="BC90"/>
    </row>
    <row r="91" spans="1:55" s="79" customFormat="1" ht="19.5" customHeight="1" x14ac:dyDescent="0.2">
      <c r="A91" s="78"/>
      <c r="B91" s="147"/>
      <c r="C91" s="14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320"/>
      <c r="AB91" s="320" t="s">
        <v>7</v>
      </c>
      <c r="AC91" s="323">
        <f>+AF91+AG91+AH91+AI91</f>
        <v>1722.1480000000004</v>
      </c>
      <c r="AD91" s="322">
        <f>AC91/AC93</f>
        <v>0.12938936548385249</v>
      </c>
      <c r="AE91" s="320" t="s">
        <v>7</v>
      </c>
      <c r="AF91" s="323">
        <f>+D11</f>
        <v>1527.6000000000004</v>
      </c>
      <c r="AG91" s="323">
        <f>+F11</f>
        <v>194.54799999999994</v>
      </c>
      <c r="AH91" s="323">
        <f>H11</f>
        <v>0</v>
      </c>
      <c r="AI91" s="323">
        <f>J11</f>
        <v>0</v>
      </c>
      <c r="AJ91" s="322">
        <f>AF91/AF93</f>
        <v>0.29802752833222235</v>
      </c>
      <c r="AK91" s="322">
        <f>AG91/AG93</f>
        <v>2.5842990958114653E-2</v>
      </c>
      <c r="AL91" s="322">
        <f>AH91/AH92</f>
        <v>0</v>
      </c>
      <c r="AM91" s="322">
        <f>AI91/AI92</f>
        <v>0</v>
      </c>
      <c r="AN91" s="320"/>
      <c r="AO91" s="286"/>
      <c r="AV91"/>
      <c r="AW91"/>
      <c r="AX91"/>
      <c r="AY91"/>
      <c r="AZ91"/>
      <c r="BA91"/>
      <c r="BB91"/>
      <c r="BC91"/>
    </row>
    <row r="92" spans="1:55" s="79" customFormat="1" ht="19.5" customHeight="1" x14ac:dyDescent="0.2">
      <c r="A92" s="78"/>
      <c r="B92" s="78"/>
      <c r="C92" s="78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320"/>
      <c r="AB92" s="320" t="s">
        <v>9</v>
      </c>
      <c r="AC92" s="323">
        <f>+AF92+AG92+AH92+AI92</f>
        <v>11587.663</v>
      </c>
      <c r="AD92" s="322">
        <f>AC92/AC93</f>
        <v>0.87061063451614751</v>
      </c>
      <c r="AE92" s="320" t="s">
        <v>9</v>
      </c>
      <c r="AF92" s="323">
        <f>+D75</f>
        <v>3598.1009999999997</v>
      </c>
      <c r="AG92" s="323">
        <f>+F75</f>
        <v>7333.5280000000012</v>
      </c>
      <c r="AH92" s="323">
        <f>+H75</f>
        <v>284.48400000000004</v>
      </c>
      <c r="AI92" s="323">
        <f>+J75</f>
        <v>371.55000000000007</v>
      </c>
      <c r="AJ92" s="322">
        <f>AF92/AF93</f>
        <v>0.70197247166777765</v>
      </c>
      <c r="AK92" s="322">
        <f>AG92/AG93</f>
        <v>0.9741570090418854</v>
      </c>
      <c r="AL92" s="322">
        <f>AH92/AH93</f>
        <v>1</v>
      </c>
      <c r="AM92" s="322">
        <f>AI92/AI93</f>
        <v>1</v>
      </c>
      <c r="AN92" s="320"/>
      <c r="AO92" s="286"/>
      <c r="AV92"/>
      <c r="AW92"/>
      <c r="AX92"/>
      <c r="AY92"/>
      <c r="AZ92"/>
      <c r="BA92"/>
      <c r="BB92"/>
      <c r="BC92"/>
    </row>
    <row r="93" spans="1:55" s="79" customFormat="1" ht="19.5" customHeight="1" x14ac:dyDescent="0.2">
      <c r="A93" s="78"/>
      <c r="B93" s="78"/>
      <c r="C93" s="78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320"/>
      <c r="AB93" s="320"/>
      <c r="AC93" s="323">
        <f>SUM(AC91:AC92)</f>
        <v>13309.811000000002</v>
      </c>
      <c r="AD93" s="320"/>
      <c r="AE93" s="320" t="s">
        <v>201</v>
      </c>
      <c r="AF93" s="323">
        <f>SUM(AF91:AF92)</f>
        <v>5125.701</v>
      </c>
      <c r="AG93" s="323">
        <f>SUM(AG91:AG92)</f>
        <v>7528.0760000000009</v>
      </c>
      <c r="AH93" s="323">
        <f>SUM(AH91:AH92)</f>
        <v>284.48400000000004</v>
      </c>
      <c r="AI93" s="323">
        <f>SUM(AI91:AI92)</f>
        <v>371.55000000000007</v>
      </c>
      <c r="AJ93" s="323">
        <f>SUM(AF93:AI93)</f>
        <v>13309.811000000002</v>
      </c>
      <c r="AK93" s="320"/>
      <c r="AL93" s="320"/>
      <c r="AM93" s="320"/>
      <c r="AN93" s="320"/>
      <c r="AO93" s="286"/>
      <c r="AV93"/>
      <c r="AW93"/>
      <c r="AX93"/>
      <c r="AY93"/>
      <c r="AZ93"/>
      <c r="BA93"/>
      <c r="BB93"/>
      <c r="BC93"/>
    </row>
    <row r="94" spans="1:55" s="79" customFormat="1" ht="19.5" customHeight="1" x14ac:dyDescent="0.2">
      <c r="A94" s="78"/>
      <c r="B94" s="78"/>
      <c r="C94" s="78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320"/>
      <c r="AB94" s="320"/>
      <c r="AC94" s="320"/>
      <c r="AD94" s="320"/>
      <c r="AE94" s="320"/>
      <c r="AF94" s="320"/>
      <c r="AG94" s="320"/>
      <c r="AH94" s="320"/>
      <c r="AI94" s="320"/>
      <c r="AJ94" s="320"/>
      <c r="AK94" s="320"/>
      <c r="AL94" s="320"/>
      <c r="AM94" s="320"/>
      <c r="AN94" s="320"/>
      <c r="AO94" s="286"/>
      <c r="AV94"/>
      <c r="AW94"/>
      <c r="AX94"/>
      <c r="AY94"/>
      <c r="AZ94"/>
      <c r="BA94"/>
      <c r="BB94"/>
      <c r="BC94"/>
    </row>
    <row r="95" spans="1:55" s="79" customFormat="1" ht="19.5" customHeight="1" x14ac:dyDescent="0.2">
      <c r="A95" s="78"/>
      <c r="B95" s="78"/>
      <c r="C95" s="78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320"/>
      <c r="AB95" s="320"/>
      <c r="AC95" s="320" t="s">
        <v>202</v>
      </c>
      <c r="AD95" s="320"/>
      <c r="AE95" s="320"/>
      <c r="AF95" s="321" t="s">
        <v>0</v>
      </c>
      <c r="AG95" s="321" t="s">
        <v>1</v>
      </c>
      <c r="AH95" s="321" t="s">
        <v>69</v>
      </c>
      <c r="AI95" s="321" t="s">
        <v>81</v>
      </c>
      <c r="AJ95" s="320"/>
      <c r="AK95" s="320"/>
      <c r="AL95" s="320"/>
      <c r="AM95" s="320"/>
      <c r="AN95" s="320"/>
      <c r="AO95" s="286"/>
      <c r="AV95"/>
      <c r="AW95"/>
      <c r="AX95"/>
      <c r="AY95"/>
      <c r="AZ95"/>
      <c r="BA95"/>
      <c r="BB95"/>
      <c r="BC95"/>
    </row>
    <row r="96" spans="1:55" s="79" customFormat="1" ht="19.5" customHeight="1" x14ac:dyDescent="0.2">
      <c r="A96" s="78"/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320"/>
      <c r="AB96" s="320" t="s">
        <v>7</v>
      </c>
      <c r="AC96" s="323">
        <f>+AF96+AG96+AH96+AI96</f>
        <v>10300.290005999997</v>
      </c>
      <c r="AD96" s="322">
        <f>AC96/AC99</f>
        <v>0.20066881770127751</v>
      </c>
      <c r="AE96" s="320" t="s">
        <v>7</v>
      </c>
      <c r="AF96" s="323">
        <f>+N11</f>
        <v>10063.597952999997</v>
      </c>
      <c r="AG96" s="323">
        <f>+P11</f>
        <v>236.69205300000002</v>
      </c>
      <c r="AH96" s="323">
        <f>+Q11</f>
        <v>0</v>
      </c>
      <c r="AI96" s="323">
        <f>+T11</f>
        <v>0</v>
      </c>
      <c r="AJ96" s="324">
        <f>AF96/AF99</f>
        <v>0.34169980892169138</v>
      </c>
      <c r="AK96" s="322">
        <f>AG96/AG99</f>
        <v>1.2056680585847555E-2</v>
      </c>
      <c r="AL96" s="322">
        <f>AH96/AH99</f>
        <v>0</v>
      </c>
      <c r="AM96" s="322">
        <f>AI96/AI99</f>
        <v>0</v>
      </c>
      <c r="AN96" s="320"/>
      <c r="AO96" s="286"/>
      <c r="AV96"/>
      <c r="AW96"/>
      <c r="AX96"/>
      <c r="AY96"/>
      <c r="AZ96"/>
      <c r="BA96"/>
      <c r="BB96"/>
      <c r="BC96"/>
    </row>
    <row r="97" spans="2:47" ht="19.5" customHeight="1" x14ac:dyDescent="0.2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AA97" s="320"/>
      <c r="AB97" s="320" t="s">
        <v>9</v>
      </c>
      <c r="AC97" s="323">
        <f>+AF97+AG97+AH97+AI97</f>
        <v>41029.508634331673</v>
      </c>
      <c r="AD97" s="322">
        <f>AC97/AC99</f>
        <v>0.79933118229872258</v>
      </c>
      <c r="AE97" s="320" t="s">
        <v>9</v>
      </c>
      <c r="AF97" s="323">
        <f>+N75</f>
        <v>19387.978226564999</v>
      </c>
      <c r="AG97" s="323">
        <f>+P75</f>
        <v>19394.918099950002</v>
      </c>
      <c r="AH97" s="323">
        <f>+R75</f>
        <v>745.40054000000009</v>
      </c>
      <c r="AI97" s="323">
        <f>+T75</f>
        <v>1501.2117678166665</v>
      </c>
      <c r="AJ97" s="324">
        <f>AF97/AF99</f>
        <v>0.65830019107830862</v>
      </c>
      <c r="AK97" s="322">
        <f>AG97/AG99</f>
        <v>0.98794331941415248</v>
      </c>
      <c r="AL97" s="322">
        <f>AH97/AH99</f>
        <v>1</v>
      </c>
      <c r="AM97" s="322">
        <f>AI97/AI99</f>
        <v>1</v>
      </c>
      <c r="AN97" s="320"/>
      <c r="AO97" s="286"/>
      <c r="AP97" s="79"/>
      <c r="AQ97" s="79"/>
      <c r="AR97" s="79"/>
      <c r="AS97" s="79"/>
      <c r="AT97" s="79"/>
      <c r="AU97" s="79"/>
    </row>
    <row r="98" spans="2:47" ht="19.5" customHeight="1" x14ac:dyDescent="0.2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AA98" s="320"/>
      <c r="AB98" s="320"/>
      <c r="AC98" s="323"/>
      <c r="AD98" s="322"/>
      <c r="AE98" s="320"/>
      <c r="AF98" s="319"/>
      <c r="AG98" s="319"/>
      <c r="AH98" s="319"/>
      <c r="AI98" s="319"/>
      <c r="AJ98" s="322"/>
      <c r="AK98" s="320"/>
      <c r="AL98" s="320"/>
      <c r="AM98" s="320"/>
      <c r="AN98" s="320"/>
      <c r="AO98" s="286"/>
      <c r="AP98" s="79"/>
      <c r="AQ98" s="79"/>
      <c r="AR98" s="79"/>
      <c r="AS98" s="79"/>
      <c r="AT98" s="79"/>
      <c r="AU98" s="79"/>
    </row>
    <row r="99" spans="2:47" ht="19.5" customHeight="1" x14ac:dyDescent="0.2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AA99" s="320"/>
      <c r="AB99" s="320"/>
      <c r="AC99" s="323">
        <f>SUM(AC96:AC97)</f>
        <v>51329.798640331668</v>
      </c>
      <c r="AD99" s="323"/>
      <c r="AE99" s="323"/>
      <c r="AF99" s="323">
        <f>SUM(AF96:AF97)</f>
        <v>29451.576179564996</v>
      </c>
      <c r="AG99" s="323">
        <f>SUM(AG96:AG97)</f>
        <v>19631.610152950001</v>
      </c>
      <c r="AH99" s="323">
        <f>SUM(AH96:AH97)</f>
        <v>745.40054000000009</v>
      </c>
      <c r="AI99" s="323">
        <f>SUM(AI96:AI97)</f>
        <v>1501.2117678166665</v>
      </c>
      <c r="AJ99" s="323">
        <f>+AG99+AF99+AH99+AI99</f>
        <v>51329.798640331668</v>
      </c>
      <c r="AK99" s="320"/>
      <c r="AL99" s="320"/>
      <c r="AM99" s="320"/>
      <c r="AN99" s="320"/>
      <c r="AO99" s="286"/>
      <c r="AP99" s="79"/>
      <c r="AQ99" s="79"/>
      <c r="AR99" s="79"/>
      <c r="AS99" s="79"/>
      <c r="AT99" s="79"/>
      <c r="AU99" s="79"/>
    </row>
    <row r="100" spans="2:47" ht="19.5" customHeight="1" x14ac:dyDescent="0.2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AA100" s="320"/>
      <c r="AB100" s="320"/>
      <c r="AC100" s="320"/>
      <c r="AD100" s="320"/>
      <c r="AE100" s="320"/>
      <c r="AF100" s="320"/>
      <c r="AG100" s="320"/>
      <c r="AH100" s="320"/>
      <c r="AI100" s="320"/>
      <c r="AJ100" s="320"/>
      <c r="AK100" s="320"/>
      <c r="AL100" s="320"/>
      <c r="AM100" s="320"/>
      <c r="AN100" s="320"/>
      <c r="AO100" s="286"/>
      <c r="AP100" s="79"/>
      <c r="AQ100" s="79"/>
      <c r="AR100" s="79"/>
      <c r="AS100" s="79"/>
      <c r="AT100" s="79"/>
      <c r="AU100" s="79"/>
    </row>
    <row r="101" spans="2:47" ht="19.5" customHeight="1" x14ac:dyDescent="0.2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AA101" s="320"/>
      <c r="AB101" s="320"/>
      <c r="AC101" s="320"/>
      <c r="AD101" s="320"/>
      <c r="AE101" s="320"/>
      <c r="AF101" s="320"/>
      <c r="AG101" s="320"/>
      <c r="AH101" s="320"/>
      <c r="AI101" s="320"/>
      <c r="AJ101" s="320"/>
      <c r="AK101" s="320"/>
      <c r="AL101" s="320"/>
      <c r="AM101" s="320"/>
      <c r="AN101" s="320"/>
      <c r="AO101" s="286"/>
      <c r="AP101" s="79"/>
      <c r="AQ101" s="79"/>
      <c r="AR101" s="79"/>
      <c r="AS101" s="79"/>
      <c r="AT101" s="79"/>
      <c r="AU101" s="79"/>
    </row>
    <row r="102" spans="2:47" ht="19.5" customHeight="1" x14ac:dyDescent="0.2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AA102" s="320"/>
      <c r="AB102" s="320"/>
      <c r="AC102" s="320"/>
      <c r="AD102" s="320"/>
      <c r="AE102" s="320"/>
      <c r="AF102" s="320"/>
      <c r="AG102" s="320"/>
      <c r="AH102" s="320"/>
      <c r="AI102" s="320"/>
      <c r="AJ102" s="320"/>
      <c r="AK102" s="320"/>
      <c r="AL102" s="320"/>
      <c r="AM102" s="320"/>
      <c r="AN102" s="320"/>
      <c r="AO102" s="286"/>
      <c r="AP102" s="79"/>
      <c r="AQ102" s="79"/>
      <c r="AR102" s="79"/>
      <c r="AS102" s="79"/>
      <c r="AT102" s="79"/>
      <c r="AU102" s="79"/>
    </row>
    <row r="103" spans="2:47" ht="19.5" customHeight="1" x14ac:dyDescent="0.2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AA103" s="320"/>
      <c r="AB103" s="320"/>
      <c r="AC103" s="320"/>
      <c r="AD103" s="320"/>
      <c r="AE103" s="320"/>
      <c r="AF103" s="320"/>
      <c r="AG103" s="320"/>
      <c r="AH103" s="320"/>
      <c r="AI103" s="320"/>
      <c r="AJ103" s="320"/>
      <c r="AK103" s="320"/>
      <c r="AL103" s="320"/>
      <c r="AM103" s="320"/>
      <c r="AN103" s="320"/>
      <c r="AO103" s="286"/>
      <c r="AP103" s="79"/>
      <c r="AQ103" s="79"/>
      <c r="AR103" s="79"/>
      <c r="AS103" s="79"/>
      <c r="AT103" s="79"/>
      <c r="AU103" s="79"/>
    </row>
    <row r="104" spans="2:47" x14ac:dyDescent="0.2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AA104" s="320"/>
      <c r="AB104" s="320"/>
      <c r="AC104" s="320"/>
      <c r="AD104" s="320"/>
      <c r="AE104" s="320"/>
      <c r="AF104" s="322"/>
      <c r="AG104" s="320"/>
      <c r="AH104" s="320"/>
      <c r="AI104" s="320"/>
      <c r="AJ104" s="320"/>
      <c r="AK104" s="320"/>
      <c r="AL104" s="320"/>
      <c r="AM104" s="320"/>
      <c r="AN104" s="320"/>
      <c r="AO104" s="286"/>
      <c r="AP104" s="79"/>
      <c r="AQ104" s="79"/>
      <c r="AR104" s="79"/>
      <c r="AS104" s="79"/>
      <c r="AT104" s="79"/>
      <c r="AU104" s="79"/>
    </row>
    <row r="105" spans="2:47" x14ac:dyDescent="0.2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AA105" s="320"/>
      <c r="AB105" s="319"/>
      <c r="AC105" s="320"/>
      <c r="AD105" s="320"/>
      <c r="AE105" s="320"/>
      <c r="AF105" s="322"/>
      <c r="AG105" s="320"/>
      <c r="AH105" s="320"/>
      <c r="AI105" s="320"/>
      <c r="AJ105" s="320"/>
      <c r="AK105" s="320"/>
      <c r="AL105" s="320"/>
      <c r="AM105" s="320"/>
      <c r="AN105" s="320"/>
      <c r="AO105" s="286"/>
      <c r="AP105" s="79"/>
      <c r="AQ105" s="79"/>
      <c r="AR105" s="79"/>
      <c r="AS105" s="79"/>
      <c r="AT105" s="79"/>
      <c r="AU105" s="79"/>
    </row>
    <row r="106" spans="2:47" x14ac:dyDescent="0.2">
      <c r="AA106" s="320"/>
      <c r="AB106" s="320"/>
      <c r="AC106" s="320"/>
      <c r="AD106" s="320"/>
      <c r="AE106" s="320"/>
      <c r="AF106" s="320"/>
      <c r="AG106" s="320"/>
      <c r="AH106" s="320"/>
      <c r="AI106" s="320"/>
      <c r="AJ106" s="320"/>
      <c r="AK106" s="320"/>
      <c r="AL106" s="320"/>
      <c r="AM106" s="320"/>
      <c r="AN106" s="320"/>
      <c r="AO106" s="286"/>
      <c r="AP106" s="79"/>
      <c r="AQ106" s="79"/>
      <c r="AR106" s="79"/>
      <c r="AS106" s="79"/>
      <c r="AT106" s="79"/>
      <c r="AU106" s="79"/>
    </row>
    <row r="107" spans="2:47" x14ac:dyDescent="0.2">
      <c r="AA107" s="320"/>
      <c r="AB107" s="320"/>
      <c r="AC107" s="320"/>
      <c r="AD107" s="320"/>
      <c r="AE107" s="320"/>
      <c r="AF107" s="320"/>
      <c r="AG107" s="320"/>
      <c r="AH107" s="320"/>
      <c r="AI107" s="320"/>
      <c r="AJ107" s="320"/>
      <c r="AK107" s="320"/>
      <c r="AL107" s="320"/>
      <c r="AM107" s="320"/>
      <c r="AN107" s="320"/>
      <c r="AO107" s="286"/>
      <c r="AP107" s="79"/>
      <c r="AQ107" s="79"/>
      <c r="AR107" s="79"/>
      <c r="AS107" s="79"/>
      <c r="AT107" s="79"/>
      <c r="AU107" s="79"/>
    </row>
    <row r="109" spans="2:47" x14ac:dyDescent="0.2">
      <c r="AB109" s="334"/>
      <c r="AN109" s="334"/>
      <c r="AO109" s="288"/>
      <c r="AP109" s="288"/>
      <c r="AQ109" s="288"/>
    </row>
    <row r="110" spans="2:47" x14ac:dyDescent="0.2">
      <c r="C110" s="5"/>
      <c r="D110" s="1"/>
      <c r="Q110" s="3"/>
      <c r="R110" s="3"/>
      <c r="S110" s="3"/>
      <c r="T110" s="3"/>
      <c r="U110" s="3"/>
      <c r="AB110" s="334"/>
      <c r="AN110" s="334"/>
      <c r="AO110" s="288"/>
      <c r="AP110" s="288"/>
      <c r="AQ110" s="288"/>
    </row>
    <row r="111" spans="2:47" x14ac:dyDescent="0.2">
      <c r="D111" s="1"/>
      <c r="AB111" s="325"/>
      <c r="AN111" s="326"/>
      <c r="AO111" s="289"/>
      <c r="AP111" s="289"/>
      <c r="AQ111" s="289"/>
      <c r="AR111" s="361"/>
      <c r="AS111" s="361"/>
    </row>
    <row r="112" spans="2:47" x14ac:dyDescent="0.2">
      <c r="C112" s="5"/>
      <c r="D112" s="1"/>
      <c r="AB112" s="327"/>
      <c r="AN112" s="328"/>
      <c r="AO112" s="290"/>
      <c r="AP112" s="290"/>
      <c r="AQ112" s="290"/>
      <c r="AR112" s="290"/>
      <c r="AS112" s="290"/>
    </row>
    <row r="113" spans="28:45" ht="15" x14ac:dyDescent="0.25">
      <c r="AB113" s="329"/>
      <c r="AN113" s="330"/>
      <c r="AO113" s="292"/>
      <c r="AP113" s="291"/>
      <c r="AQ113" s="292"/>
      <c r="AR113" s="291"/>
      <c r="AS113" s="292"/>
    </row>
    <row r="114" spans="28:45" ht="15" x14ac:dyDescent="0.25">
      <c r="AB114" s="329"/>
      <c r="AN114" s="330"/>
      <c r="AO114" s="292"/>
      <c r="AP114" s="291"/>
      <c r="AQ114" s="292"/>
      <c r="AR114" s="6"/>
      <c r="AS114" s="6"/>
    </row>
    <row r="118" spans="28:45" x14ac:dyDescent="0.2">
      <c r="AG118" s="335"/>
      <c r="AH118" s="335"/>
      <c r="AI118" s="335"/>
      <c r="AJ118" s="335"/>
    </row>
    <row r="119" spans="28:45" x14ac:dyDescent="0.2">
      <c r="AD119" s="336"/>
      <c r="AE119" s="337"/>
      <c r="AG119" s="336"/>
      <c r="AH119" s="336"/>
      <c r="AI119" s="336"/>
      <c r="AJ119" s="336"/>
      <c r="AK119" s="337"/>
      <c r="AL119" s="337"/>
    </row>
    <row r="120" spans="28:45" x14ac:dyDescent="0.2">
      <c r="AD120" s="336"/>
      <c r="AE120" s="337"/>
      <c r="AG120" s="336"/>
      <c r="AH120" s="336"/>
      <c r="AI120" s="336"/>
      <c r="AJ120" s="336"/>
      <c r="AK120" s="337"/>
      <c r="AL120" s="337"/>
    </row>
    <row r="121" spans="28:45" x14ac:dyDescent="0.2">
      <c r="AD121" s="336"/>
      <c r="AE121" s="337"/>
      <c r="AG121" s="336"/>
      <c r="AH121" s="336"/>
      <c r="AI121" s="336"/>
      <c r="AJ121" s="336"/>
      <c r="AK121" s="337"/>
    </row>
  </sheetData>
  <mergeCells count="18">
    <mergeCell ref="C80:C81"/>
    <mergeCell ref="B14:B15"/>
    <mergeCell ref="C14:C15"/>
    <mergeCell ref="AR111:AS111"/>
    <mergeCell ref="C4:C5"/>
    <mergeCell ref="B83:C83"/>
    <mergeCell ref="D80:M80"/>
    <mergeCell ref="X4:Y4"/>
    <mergeCell ref="N4:W4"/>
    <mergeCell ref="D4:M4"/>
    <mergeCell ref="B82:C82"/>
    <mergeCell ref="D14:M14"/>
    <mergeCell ref="N80:W80"/>
    <mergeCell ref="X80:Y80"/>
    <mergeCell ref="B4:B5"/>
    <mergeCell ref="X14:Y14"/>
    <mergeCell ref="N14:W14"/>
    <mergeCell ref="B80:B81"/>
  </mergeCells>
  <phoneticPr fontId="0" type="noConversion"/>
  <printOptions horizontalCentered="1"/>
  <pageMargins left="0.78740157480314965" right="0.59055118110236227" top="0.59055118110236227" bottom="0.59055118110236227" header="0.31496062992125984" footer="0.31496062992125984"/>
  <pageSetup paperSize="9" scale="44" orientation="landscape" r:id="rId1"/>
  <headerFooter alignWithMargins="0"/>
  <rowBreaks count="1" manualBreakCount="1">
    <brk id="62" max="25" man="1"/>
  </rowBreaks>
  <ignoredErrors>
    <ignoredError sqref="E82 G82 I82 K82 M82 O82 Q82 S82 U82 W82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FFFF00"/>
    <pageSetUpPr fitToPage="1"/>
  </sheetPr>
  <dimension ref="A1:AD79"/>
  <sheetViews>
    <sheetView view="pageBreakPreview" zoomScale="90" zoomScaleNormal="100" zoomScaleSheetLayoutView="90" zoomScalePageLayoutView="70" workbookViewId="0">
      <selection activeCell="O28" sqref="O28"/>
    </sheetView>
  </sheetViews>
  <sheetFormatPr baseColWidth="10" defaultRowHeight="12.75" x14ac:dyDescent="0.2"/>
  <cols>
    <col min="1" max="1" width="2.5703125" customWidth="1"/>
    <col min="2" max="2" width="8.42578125" customWidth="1"/>
    <col min="3" max="3" width="46.7109375" customWidth="1"/>
    <col min="4" max="7" width="10.7109375" customWidth="1"/>
    <col min="8" max="8" width="13.42578125" customWidth="1"/>
    <col min="9" max="9" width="11.42578125" customWidth="1"/>
    <col min="10" max="10" width="16.28515625" customWidth="1"/>
    <col min="11" max="11" width="13.42578125" customWidth="1"/>
    <col min="12" max="12" width="15.140625" customWidth="1"/>
    <col min="14" max="14" width="5" customWidth="1"/>
    <col min="16" max="16" width="17.7109375" customWidth="1"/>
    <col min="17" max="17" width="21" bestFit="1" customWidth="1"/>
    <col min="18" max="18" width="20.42578125" customWidth="1"/>
    <col min="19" max="20" width="17.85546875" customWidth="1"/>
    <col min="21" max="21" width="36.7109375" bestFit="1" customWidth="1"/>
    <col min="22" max="29" width="17.85546875" customWidth="1"/>
    <col min="30" max="30" width="13.5703125" bestFit="1" customWidth="1"/>
    <col min="36" max="36" width="52.5703125" customWidth="1"/>
    <col min="38" max="38" width="2.5703125" customWidth="1"/>
    <col min="40" max="40" width="2.5703125" customWidth="1"/>
    <col min="42" max="42" width="2.28515625" customWidth="1"/>
    <col min="44" max="44" width="2.5703125" customWidth="1"/>
    <col min="46" max="46" width="2.5703125" customWidth="1"/>
    <col min="47" max="47" width="17.7109375" customWidth="1"/>
  </cols>
  <sheetData>
    <row r="1" spans="1:30" x14ac:dyDescent="0.2">
      <c r="A1" s="12"/>
      <c r="B1" s="12" t="s">
        <v>34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V1" s="8"/>
      <c r="W1" s="8"/>
      <c r="X1" s="8"/>
      <c r="Y1" s="8"/>
      <c r="Z1" s="8"/>
      <c r="AA1" s="8"/>
      <c r="AB1" s="8"/>
      <c r="AC1" s="8"/>
      <c r="AD1" s="8"/>
    </row>
    <row r="2" spans="1:30" ht="15.75" x14ac:dyDescent="0.25">
      <c r="A2" s="12"/>
      <c r="B2" s="382" t="s">
        <v>104</v>
      </c>
      <c r="C2" s="382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0"/>
      <c r="V2" s="8"/>
      <c r="W2" s="8"/>
      <c r="X2" s="8"/>
      <c r="Y2" s="8"/>
      <c r="Z2" s="8"/>
      <c r="AA2" s="8"/>
      <c r="AB2" s="8"/>
      <c r="AC2" s="8"/>
      <c r="AD2" s="8"/>
    </row>
    <row r="3" spans="1:30" ht="15.75" x14ac:dyDescent="0.25">
      <c r="A3" s="12"/>
      <c r="B3" s="383" t="s">
        <v>74</v>
      </c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1"/>
      <c r="V3" s="8"/>
      <c r="W3" s="8"/>
      <c r="X3" s="8"/>
      <c r="Y3" s="8"/>
      <c r="Z3" s="8"/>
      <c r="AA3" s="8"/>
      <c r="AB3" s="8"/>
      <c r="AC3" s="8"/>
      <c r="AD3" s="8"/>
    </row>
    <row r="4" spans="1:30" ht="15.75" x14ac:dyDescent="0.25">
      <c r="A4" s="12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V4" s="8"/>
      <c r="W4" s="8"/>
      <c r="X4" s="8"/>
      <c r="Y4" s="8"/>
      <c r="Z4" s="8"/>
      <c r="AA4" s="8"/>
      <c r="AB4" s="8"/>
      <c r="AC4" s="8"/>
      <c r="AD4" s="8"/>
    </row>
    <row r="5" spans="1:30" s="79" customFormat="1" ht="18.75" customHeight="1" x14ac:dyDescent="0.2">
      <c r="A5" s="78"/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P5" s="248" t="s">
        <v>172</v>
      </c>
      <c r="Q5" t="s">
        <v>163</v>
      </c>
      <c r="R5"/>
      <c r="S5"/>
      <c r="T5"/>
      <c r="U5"/>
      <c r="V5" s="207"/>
      <c r="W5" s="207"/>
      <c r="X5" s="207"/>
      <c r="Y5" s="207"/>
      <c r="Z5" s="207"/>
      <c r="AA5" s="207"/>
      <c r="AB5" s="207"/>
      <c r="AC5" s="207"/>
      <c r="AD5" s="207"/>
    </row>
    <row r="6" spans="1:30" s="79" customFormat="1" ht="18.75" customHeight="1" thickBot="1" x14ac:dyDescent="0.25">
      <c r="A6" s="78"/>
      <c r="B6" s="112" t="s">
        <v>179</v>
      </c>
      <c r="D6" s="112"/>
      <c r="E6" s="112"/>
      <c r="F6" s="132"/>
      <c r="G6" s="109"/>
      <c r="H6" s="132"/>
      <c r="I6" s="109"/>
      <c r="J6" s="109"/>
      <c r="K6" s="109"/>
      <c r="L6" s="78"/>
      <c r="M6" s="78"/>
      <c r="N6" s="78"/>
      <c r="P6"/>
      <c r="Q6" s="229"/>
      <c r="R6"/>
      <c r="S6"/>
      <c r="T6"/>
      <c r="U6"/>
      <c r="V6" s="207"/>
      <c r="W6" s="207"/>
      <c r="X6" s="207"/>
      <c r="Y6" s="207"/>
      <c r="Z6" s="207"/>
      <c r="AA6" s="207"/>
      <c r="AB6" s="207"/>
      <c r="AC6" s="207"/>
      <c r="AD6" s="207"/>
    </row>
    <row r="7" spans="1:30" s="79" customFormat="1" ht="18.75" customHeight="1" x14ac:dyDescent="0.2">
      <c r="A7" s="78"/>
      <c r="B7" s="389" t="s">
        <v>5</v>
      </c>
      <c r="C7" s="391" t="s">
        <v>8</v>
      </c>
      <c r="D7" s="386" t="s">
        <v>35</v>
      </c>
      <c r="E7" s="387"/>
      <c r="F7" s="387"/>
      <c r="G7" s="387"/>
      <c r="H7" s="387"/>
      <c r="I7" s="387"/>
      <c r="J7" s="387"/>
      <c r="K7" s="388"/>
      <c r="L7" s="384" t="s">
        <v>169</v>
      </c>
      <c r="M7" s="385"/>
      <c r="N7" s="208"/>
      <c r="P7" s="248" t="s">
        <v>161</v>
      </c>
      <c r="Q7" t="s">
        <v>160</v>
      </c>
      <c r="R7"/>
      <c r="S7"/>
      <c r="T7"/>
      <c r="U7"/>
      <c r="V7" s="207"/>
      <c r="W7" s="207"/>
      <c r="X7" s="207"/>
      <c r="Y7" s="207"/>
      <c r="Z7" s="207"/>
      <c r="AA7" s="207"/>
      <c r="AB7" s="207"/>
      <c r="AC7" s="207"/>
      <c r="AD7" s="207"/>
    </row>
    <row r="8" spans="1:30" s="79" customFormat="1" ht="18.75" customHeight="1" x14ac:dyDescent="0.3">
      <c r="A8" s="78"/>
      <c r="B8" s="390"/>
      <c r="C8" s="392"/>
      <c r="D8" s="241" t="s">
        <v>72</v>
      </c>
      <c r="E8" s="230" t="s">
        <v>6</v>
      </c>
      <c r="F8" s="233" t="s">
        <v>36</v>
      </c>
      <c r="G8" s="230" t="s">
        <v>6</v>
      </c>
      <c r="H8" s="233" t="s">
        <v>37</v>
      </c>
      <c r="I8" s="230" t="s">
        <v>6</v>
      </c>
      <c r="J8" s="231" t="s">
        <v>2</v>
      </c>
      <c r="K8" s="232" t="s">
        <v>6</v>
      </c>
      <c r="L8" s="234" t="s">
        <v>38</v>
      </c>
      <c r="M8" s="235" t="s">
        <v>6</v>
      </c>
      <c r="N8" s="208"/>
      <c r="P8" s="246" t="s">
        <v>9</v>
      </c>
      <c r="Q8" s="247">
        <v>1607432.5055800001</v>
      </c>
      <c r="R8"/>
      <c r="S8" s="251" t="s">
        <v>171</v>
      </c>
      <c r="T8" s="252">
        <v>3.2604884908320977</v>
      </c>
      <c r="U8"/>
      <c r="V8" s="207"/>
      <c r="W8" s="207"/>
      <c r="X8" s="207"/>
      <c r="Y8" s="207"/>
      <c r="Z8" s="207"/>
      <c r="AA8" s="207"/>
      <c r="AB8" s="207"/>
      <c r="AC8" s="207"/>
      <c r="AD8" s="207"/>
    </row>
    <row r="9" spans="1:30" s="79" customFormat="1" ht="18.75" customHeight="1" x14ac:dyDescent="0.2">
      <c r="A9" s="78"/>
      <c r="B9" s="152">
        <v>1</v>
      </c>
      <c r="C9" s="237" t="str">
        <f>+P9</f>
        <v>Abengoa Transmisión Norte S.A.</v>
      </c>
      <c r="D9" s="209">
        <v>888.34</v>
      </c>
      <c r="E9" s="210">
        <f>+D9/D$26</f>
        <v>0.32312672777535284</v>
      </c>
      <c r="F9" s="243">
        <v>59.58</v>
      </c>
      <c r="G9" s="210">
        <f>+F9/F$26</f>
        <v>1.0985357834479532E-2</v>
      </c>
      <c r="H9" s="243"/>
      <c r="I9" s="210"/>
      <c r="J9" s="211">
        <f t="shared" ref="J9:J25" si="0">+F9+H9+D9</f>
        <v>947.92000000000007</v>
      </c>
      <c r="K9" s="212">
        <f t="shared" ref="K9:K26" si="1">+J9/J$26</f>
        <v>0.1046086539184158</v>
      </c>
      <c r="L9" s="209">
        <f>+S9</f>
        <v>18532.779011460003</v>
      </c>
      <c r="M9" s="212">
        <f>+L9/L$26</f>
        <v>3.7591570694408029E-2</v>
      </c>
      <c r="N9" s="213"/>
      <c r="O9" s="80"/>
      <c r="P9" s="253" t="s">
        <v>42</v>
      </c>
      <c r="Q9" s="247">
        <v>60425.912670000005</v>
      </c>
      <c r="R9"/>
      <c r="S9">
        <f>+Q9/$T$8</f>
        <v>18532.779011460003</v>
      </c>
      <c r="T9"/>
      <c r="U9"/>
      <c r="V9" s="207"/>
      <c r="W9" s="207"/>
      <c r="X9" s="207"/>
      <c r="Y9" s="207"/>
      <c r="Z9" s="207"/>
      <c r="AA9" s="207"/>
      <c r="AB9" s="207"/>
      <c r="AC9" s="207"/>
      <c r="AD9" s="207"/>
    </row>
    <row r="10" spans="1:30" s="79" customFormat="1" ht="18.75" customHeight="1" x14ac:dyDescent="0.2">
      <c r="A10" s="78"/>
      <c r="B10" s="159">
        <v>2</v>
      </c>
      <c r="C10" s="238" t="str">
        <f t="shared" ref="C10:C25" si="2">+P10</f>
        <v xml:space="preserve">ABY Transmisión Sur S.A. </v>
      </c>
      <c r="D10" s="214"/>
      <c r="E10" s="215"/>
      <c r="F10" s="132">
        <v>113.5</v>
      </c>
      <c r="G10" s="215">
        <f>+F10/F$26</f>
        <v>2.0927125112679204E-2</v>
      </c>
      <c r="H10" s="132"/>
      <c r="I10" s="215"/>
      <c r="J10" s="216">
        <f t="shared" si="0"/>
        <v>113.5</v>
      </c>
      <c r="K10" s="217">
        <f t="shared" si="1"/>
        <v>1.2525405329289595E-2</v>
      </c>
      <c r="L10" s="214">
        <f t="shared" ref="L10:L25" si="3">+S10</f>
        <v>48331.127790542749</v>
      </c>
      <c r="M10" s="217">
        <f t="shared" ref="M10:M25" si="4">+L10/L$26</f>
        <v>9.8034029648504731E-2</v>
      </c>
      <c r="N10" s="213"/>
      <c r="O10" s="80"/>
      <c r="P10" s="253" t="s">
        <v>180</v>
      </c>
      <c r="Q10" s="247">
        <v>157583.08590999999</v>
      </c>
      <c r="R10"/>
      <c r="S10">
        <f t="shared" ref="S10:S26" si="5">+Q10/$T$8</f>
        <v>48331.127790542749</v>
      </c>
      <c r="T10"/>
      <c r="U10"/>
      <c r="V10" s="207"/>
      <c r="W10" s="207"/>
      <c r="X10" s="207"/>
      <c r="Y10" s="207"/>
      <c r="Z10" s="207"/>
      <c r="AA10" s="207"/>
      <c r="AB10" s="207"/>
      <c r="AC10" s="207"/>
      <c r="AD10" s="207"/>
    </row>
    <row r="11" spans="1:30" s="79" customFormat="1" ht="18.75" customHeight="1" x14ac:dyDescent="0.2">
      <c r="A11" s="78"/>
      <c r="B11" s="159">
        <v>3</v>
      </c>
      <c r="C11" s="239" t="str">
        <f t="shared" si="2"/>
        <v>ATN 1 S.A.</v>
      </c>
      <c r="D11" s="214"/>
      <c r="E11" s="215"/>
      <c r="F11" s="132">
        <v>131.97</v>
      </c>
      <c r="G11" s="215">
        <f>+F11/F$26</f>
        <v>2.4332622917359246E-2</v>
      </c>
      <c r="H11" s="132"/>
      <c r="I11" s="215"/>
      <c r="J11" s="216">
        <f t="shared" si="0"/>
        <v>131.97</v>
      </c>
      <c r="K11" s="217">
        <f t="shared" si="1"/>
        <v>1.4563680540144033E-2</v>
      </c>
      <c r="L11" s="214">
        <f t="shared" si="3"/>
        <v>1891.1086137361008</v>
      </c>
      <c r="M11" s="217">
        <f t="shared" si="4"/>
        <v>3.8358922372141416E-3</v>
      </c>
      <c r="N11" s="213"/>
      <c r="O11" s="80"/>
      <c r="P11" s="253" t="s">
        <v>75</v>
      </c>
      <c r="Q11" s="247">
        <v>6165.9378699999997</v>
      </c>
      <c r="R11"/>
      <c r="S11">
        <f t="shared" si="5"/>
        <v>1891.1086137361008</v>
      </c>
      <c r="T11"/>
      <c r="U11"/>
      <c r="V11" s="207"/>
      <c r="W11" s="207"/>
      <c r="X11" s="207"/>
      <c r="Y11" s="207"/>
      <c r="Z11" s="207"/>
      <c r="AA11" s="207"/>
      <c r="AB11" s="207"/>
      <c r="AC11" s="207"/>
      <c r="AD11" s="207"/>
    </row>
    <row r="12" spans="1:30" s="79" customFormat="1" ht="18.75" customHeight="1" x14ac:dyDescent="0.2">
      <c r="A12" s="78"/>
      <c r="B12" s="159">
        <v>4</v>
      </c>
      <c r="C12" s="238" t="str">
        <f t="shared" si="2"/>
        <v>ATN 2 S.A.</v>
      </c>
      <c r="D12" s="214"/>
      <c r="E12" s="215"/>
      <c r="F12" s="132">
        <v>1009.12</v>
      </c>
      <c r="G12" s="215">
        <f>+F12/F$26</f>
        <v>0.1860615021471968</v>
      </c>
      <c r="H12" s="132">
        <v>3.16</v>
      </c>
      <c r="I12" s="215">
        <f>+H12/$H$26</f>
        <v>3.5553555355535551E-3</v>
      </c>
      <c r="J12" s="216">
        <f t="shared" si="0"/>
        <v>1012.28</v>
      </c>
      <c r="K12" s="217">
        <f t="shared" si="1"/>
        <v>0.11171116569809049</v>
      </c>
      <c r="L12" s="214">
        <f t="shared" si="3"/>
        <v>17135.513717376009</v>
      </c>
      <c r="M12" s="217">
        <f t="shared" si="4"/>
        <v>3.4757381766297384E-2</v>
      </c>
      <c r="N12" s="213"/>
      <c r="O12" s="80"/>
      <c r="P12" s="253" t="s">
        <v>83</v>
      </c>
      <c r="Q12" s="247">
        <v>55870.145260000005</v>
      </c>
      <c r="R12"/>
      <c r="S12">
        <f t="shared" si="5"/>
        <v>17135.513717376009</v>
      </c>
      <c r="T12"/>
      <c r="U12"/>
      <c r="V12" s="207"/>
      <c r="W12" s="207"/>
      <c r="X12" s="207"/>
      <c r="Y12" s="207"/>
      <c r="Z12" s="207"/>
      <c r="AA12" s="207"/>
      <c r="AB12" s="207"/>
      <c r="AC12" s="207"/>
      <c r="AD12" s="207"/>
    </row>
    <row r="13" spans="1:30" s="79" customFormat="1" ht="18.75" customHeight="1" x14ac:dyDescent="0.2">
      <c r="A13" s="78"/>
      <c r="B13" s="159">
        <v>5</v>
      </c>
      <c r="C13" s="238" t="str">
        <f t="shared" si="2"/>
        <v>Compañía Transmisora Andina S.A.</v>
      </c>
      <c r="D13" s="214"/>
      <c r="E13" s="215"/>
      <c r="F13" s="132"/>
      <c r="G13" s="215"/>
      <c r="H13" s="132">
        <v>181.31</v>
      </c>
      <c r="I13" s="215">
        <f>+H13/$H$26</f>
        <v>0.20399414941494148</v>
      </c>
      <c r="J13" s="216">
        <f t="shared" si="0"/>
        <v>181.31</v>
      </c>
      <c r="K13" s="217">
        <f t="shared" si="1"/>
        <v>2.000864528857706E-2</v>
      </c>
      <c r="L13" s="214">
        <f t="shared" si="3"/>
        <v>769.42716622188152</v>
      </c>
      <c r="M13" s="217">
        <f t="shared" si="4"/>
        <v>1.5606928510474524E-3</v>
      </c>
      <c r="N13" s="213"/>
      <c r="O13" s="80"/>
      <c r="P13" s="253" t="s">
        <v>78</v>
      </c>
      <c r="Q13" s="247">
        <v>2508.7084199999999</v>
      </c>
      <c r="R13"/>
      <c r="S13">
        <f t="shared" si="5"/>
        <v>769.42716622188152</v>
      </c>
      <c r="T13"/>
      <c r="U13"/>
      <c r="V13" s="207"/>
      <c r="W13" s="207"/>
      <c r="X13" s="207"/>
      <c r="Y13" s="207"/>
      <c r="Z13" s="207"/>
      <c r="AA13" s="207"/>
      <c r="AB13" s="207"/>
      <c r="AC13" s="207"/>
      <c r="AD13" s="207"/>
    </row>
    <row r="14" spans="1:30" s="79" customFormat="1" ht="18.75" customHeight="1" x14ac:dyDescent="0.2">
      <c r="A14" s="78"/>
      <c r="B14" s="159">
        <v>6</v>
      </c>
      <c r="C14" s="239" t="str">
        <f t="shared" si="2"/>
        <v>Compañía Transmisora Norperuana S.R.L.</v>
      </c>
      <c r="D14" s="214"/>
      <c r="E14" s="215"/>
      <c r="F14" s="132">
        <v>33.9</v>
      </c>
      <c r="G14" s="215">
        <f>+F14/F$26</f>
        <v>6.2504805402627747E-3</v>
      </c>
      <c r="H14" s="132"/>
      <c r="I14" s="215"/>
      <c r="J14" s="216">
        <f t="shared" si="0"/>
        <v>33.9</v>
      </c>
      <c r="K14" s="217">
        <f t="shared" si="1"/>
        <v>3.7410681996732798E-3</v>
      </c>
      <c r="L14" s="214">
        <f t="shared" si="3"/>
        <v>871.14699161999522</v>
      </c>
      <c r="M14" s="217">
        <f t="shared" si="4"/>
        <v>1.7670195981106707E-3</v>
      </c>
      <c r="N14" s="213"/>
      <c r="O14" s="80"/>
      <c r="P14" s="253" t="s">
        <v>156</v>
      </c>
      <c r="Q14" s="247">
        <v>2840.3647400000004</v>
      </c>
      <c r="R14"/>
      <c r="S14">
        <f t="shared" si="5"/>
        <v>871.14699161999522</v>
      </c>
      <c r="T14"/>
      <c r="U14"/>
      <c r="V14" s="207"/>
      <c r="W14" s="207"/>
      <c r="X14" s="207"/>
      <c r="Y14" s="207"/>
      <c r="Z14" s="207"/>
      <c r="AA14" s="207"/>
      <c r="AB14" s="207"/>
      <c r="AC14" s="207"/>
      <c r="AD14" s="207"/>
    </row>
    <row r="15" spans="1:30" s="79" customFormat="1" ht="18.75" customHeight="1" x14ac:dyDescent="0.2">
      <c r="A15" s="78"/>
      <c r="B15" s="159">
        <v>7</v>
      </c>
      <c r="C15" s="238" t="str">
        <f t="shared" si="2"/>
        <v>Conelsur LT S.A.C.</v>
      </c>
      <c r="D15" s="214"/>
      <c r="E15" s="215"/>
      <c r="F15" s="132">
        <v>365.31</v>
      </c>
      <c r="G15" s="215">
        <f>+F15/F$26</f>
        <v>6.7355842069716648E-2</v>
      </c>
      <c r="H15" s="132">
        <v>107.61000000000001</v>
      </c>
      <c r="I15" s="215">
        <f>+H15/$H$26</f>
        <v>0.12107335733573359</v>
      </c>
      <c r="J15" s="216">
        <f t="shared" si="0"/>
        <v>472.92</v>
      </c>
      <c r="K15" s="217">
        <f t="shared" si="1"/>
        <v>5.2189556725353616E-2</v>
      </c>
      <c r="L15" s="254">
        <f t="shared" si="3"/>
        <v>11190.107112044654</v>
      </c>
      <c r="M15" s="217">
        <f t="shared" si="4"/>
        <v>2.2697821104989576E-2</v>
      </c>
      <c r="N15" s="213"/>
      <c r="O15" s="80"/>
      <c r="P15" s="253" t="s">
        <v>157</v>
      </c>
      <c r="Q15" s="247">
        <v>36485.215449999996</v>
      </c>
      <c r="R15"/>
      <c r="S15">
        <f t="shared" si="5"/>
        <v>11190.107112044654</v>
      </c>
      <c r="T15"/>
      <c r="U15"/>
      <c r="V15" s="207"/>
      <c r="W15" s="207"/>
      <c r="X15" s="207"/>
      <c r="Y15" s="207"/>
      <c r="Z15" s="207"/>
      <c r="AA15" s="207"/>
      <c r="AB15" s="207"/>
      <c r="AC15" s="207"/>
      <c r="AD15" s="207"/>
    </row>
    <row r="16" spans="1:30" s="79" customFormat="1" ht="18.75" customHeight="1" x14ac:dyDescent="0.2">
      <c r="A16" s="78"/>
      <c r="B16" s="159">
        <v>8</v>
      </c>
      <c r="C16" s="238" t="str">
        <f t="shared" si="2"/>
        <v>Consorcio Energético Huancavelica S.A.</v>
      </c>
      <c r="D16" s="214"/>
      <c r="E16" s="215"/>
      <c r="F16" s="132">
        <v>379.41</v>
      </c>
      <c r="G16" s="215">
        <f>+F16/F$26</f>
        <v>6.9955599462569309E-2</v>
      </c>
      <c r="H16" s="132"/>
      <c r="I16" s="215"/>
      <c r="J16" s="216">
        <f t="shared" si="0"/>
        <v>379.41</v>
      </c>
      <c r="K16" s="217">
        <f t="shared" si="1"/>
        <v>4.1870167717936259E-2</v>
      </c>
      <c r="L16" s="214">
        <f t="shared" si="3"/>
        <v>3385.8470689410851</v>
      </c>
      <c r="M16" s="217">
        <f t="shared" si="4"/>
        <v>6.8677940514937389E-3</v>
      </c>
      <c r="N16" s="213"/>
      <c r="O16" s="80"/>
      <c r="P16" s="253" t="s">
        <v>44</v>
      </c>
      <c r="Q16" s="247">
        <v>11039.5154</v>
      </c>
      <c r="R16"/>
      <c r="S16">
        <f t="shared" si="5"/>
        <v>3385.8470689410851</v>
      </c>
      <c r="T16"/>
      <c r="U16"/>
      <c r="V16" s="207"/>
      <c r="W16" s="207"/>
      <c r="X16" s="207"/>
      <c r="Y16" s="207"/>
      <c r="Z16" s="207"/>
      <c r="AA16" s="207"/>
      <c r="AB16" s="207"/>
      <c r="AC16" s="207"/>
      <c r="AD16" s="207"/>
    </row>
    <row r="17" spans="1:30" s="79" customFormat="1" ht="18.75" customHeight="1" x14ac:dyDescent="0.2">
      <c r="A17" s="78"/>
      <c r="B17" s="159">
        <v>9</v>
      </c>
      <c r="C17" s="238" t="str">
        <f t="shared" si="2"/>
        <v>Consorcio Transmantaro S.A.</v>
      </c>
      <c r="D17" s="214"/>
      <c r="E17" s="215"/>
      <c r="F17" s="132">
        <v>147.91000000000003</v>
      </c>
      <c r="G17" s="215">
        <f>+F17/F$26</f>
        <v>2.7271639430981334E-2</v>
      </c>
      <c r="H17" s="132">
        <v>135.93</v>
      </c>
      <c r="I17" s="215">
        <f>+H17/$H$26</f>
        <v>0.15293654365436543</v>
      </c>
      <c r="J17" s="216">
        <f t="shared" si="0"/>
        <v>283.84000000000003</v>
      </c>
      <c r="K17" s="217">
        <f t="shared" si="1"/>
        <v>3.1323445362692152E-2</v>
      </c>
      <c r="L17" s="214">
        <f t="shared" si="3"/>
        <v>189004.3420189255</v>
      </c>
      <c r="M17" s="217">
        <f t="shared" si="4"/>
        <v>0.38337316169156577</v>
      </c>
      <c r="N17" s="213"/>
      <c r="O17" s="80"/>
      <c r="P17" s="253" t="s">
        <v>39</v>
      </c>
      <c r="Q17" s="247">
        <v>616246.48187000002</v>
      </c>
      <c r="R17"/>
      <c r="S17">
        <f t="shared" si="5"/>
        <v>189004.3420189255</v>
      </c>
      <c r="T17"/>
      <c r="U17"/>
      <c r="V17" s="207"/>
      <c r="W17" s="207"/>
      <c r="X17" s="207"/>
      <c r="Y17" s="207"/>
      <c r="Z17" s="207"/>
      <c r="AA17" s="207"/>
      <c r="AB17" s="207"/>
      <c r="AC17" s="207"/>
      <c r="AD17" s="207"/>
    </row>
    <row r="18" spans="1:30" s="79" customFormat="1" ht="18.75" customHeight="1" x14ac:dyDescent="0.2">
      <c r="A18" s="78"/>
      <c r="B18" s="159">
        <v>10</v>
      </c>
      <c r="C18" s="238" t="str">
        <f t="shared" si="2"/>
        <v>Empresa de Transmision Aymaraes S.A.C.</v>
      </c>
      <c r="D18" s="214">
        <v>1860.86</v>
      </c>
      <c r="E18" s="215">
        <f>+D18/D$26</f>
        <v>0.67687327222464722</v>
      </c>
      <c r="F18" s="132">
        <v>1507.6999999999998</v>
      </c>
      <c r="G18" s="215">
        <f>+F18/F$26</f>
        <v>0.27798966107829454</v>
      </c>
      <c r="H18" s="132">
        <v>58.33</v>
      </c>
      <c r="I18" s="215">
        <f>+H18/$H$26</f>
        <v>6.5627812781278119E-2</v>
      </c>
      <c r="J18" s="216">
        <f t="shared" si="0"/>
        <v>3426.8899999999994</v>
      </c>
      <c r="K18" s="217">
        <f t="shared" si="1"/>
        <v>0.37817785258933229</v>
      </c>
      <c r="L18" s="214">
        <f t="shared" si="3"/>
        <v>2609.6359591284831</v>
      </c>
      <c r="M18" s="217">
        <f t="shared" si="4"/>
        <v>5.2933407657635139E-3</v>
      </c>
      <c r="N18" s="213"/>
      <c r="O18" s="80"/>
      <c r="P18" s="253" t="s">
        <v>158</v>
      </c>
      <c r="Q18" s="247">
        <v>8508.6880100000017</v>
      </c>
      <c r="R18"/>
      <c r="S18">
        <f t="shared" si="5"/>
        <v>2609.6359591284831</v>
      </c>
      <c r="T18"/>
      <c r="U18"/>
      <c r="V18" s="207"/>
      <c r="W18" s="207"/>
      <c r="X18" s="207"/>
      <c r="Y18" s="207"/>
      <c r="Z18" s="207"/>
      <c r="AA18" s="207"/>
      <c r="AB18" s="207"/>
      <c r="AC18" s="207"/>
      <c r="AD18" s="207"/>
    </row>
    <row r="19" spans="1:30" s="79" customFormat="1" ht="18.75" customHeight="1" x14ac:dyDescent="0.2">
      <c r="A19" s="78"/>
      <c r="B19" s="159">
        <v>11</v>
      </c>
      <c r="C19" s="238" t="str">
        <f t="shared" si="2"/>
        <v>Empresa de Trasmisión Guadalupe S.A.C.</v>
      </c>
      <c r="D19" s="214"/>
      <c r="E19" s="215"/>
      <c r="F19" s="132"/>
      <c r="G19" s="215"/>
      <c r="H19" s="132"/>
      <c r="I19" s="215"/>
      <c r="J19" s="216">
        <f t="shared" si="0"/>
        <v>0</v>
      </c>
      <c r="K19" s="217">
        <f t="shared" si="1"/>
        <v>0</v>
      </c>
      <c r="L19" s="214">
        <f t="shared" si="3"/>
        <v>906.89600908401735</v>
      </c>
      <c r="M19" s="217">
        <f t="shared" si="4"/>
        <v>1.8395322912379897E-3</v>
      </c>
      <c r="N19" s="213"/>
      <c r="O19" s="80"/>
      <c r="P19" s="253" t="s">
        <v>159</v>
      </c>
      <c r="Q19" s="247">
        <v>2956.924</v>
      </c>
      <c r="R19"/>
      <c r="S19">
        <f t="shared" si="5"/>
        <v>906.89600908401735</v>
      </c>
      <c r="T19"/>
      <c r="U19"/>
      <c r="V19" s="207"/>
      <c r="W19" s="207"/>
      <c r="X19" s="207"/>
      <c r="Y19" s="207"/>
      <c r="Z19" s="207"/>
      <c r="AA19" s="207"/>
      <c r="AB19" s="207"/>
      <c r="AC19" s="207"/>
      <c r="AD19" s="207"/>
    </row>
    <row r="20" spans="1:30" s="79" customFormat="1" ht="18.75" customHeight="1" x14ac:dyDescent="0.2">
      <c r="A20" s="78"/>
      <c r="B20" s="159">
        <v>12</v>
      </c>
      <c r="C20" s="238" t="str">
        <f t="shared" si="2"/>
        <v>Etenorte S.R.L.</v>
      </c>
      <c r="D20" s="214"/>
      <c r="E20" s="215"/>
      <c r="F20" s="132"/>
      <c r="G20" s="215"/>
      <c r="H20" s="132"/>
      <c r="I20" s="215"/>
      <c r="J20" s="216">
        <f t="shared" si="0"/>
        <v>0</v>
      </c>
      <c r="K20" s="217">
        <f t="shared" si="1"/>
        <v>0</v>
      </c>
      <c r="L20" s="214">
        <f t="shared" si="3"/>
        <v>5095.496643130321</v>
      </c>
      <c r="M20" s="217">
        <f t="shared" si="4"/>
        <v>1.0335617888979631E-2</v>
      </c>
      <c r="N20" s="213"/>
      <c r="O20" s="80"/>
      <c r="P20" s="253" t="s">
        <v>43</v>
      </c>
      <c r="Q20" s="247">
        <v>16613.80816</v>
      </c>
      <c r="R20"/>
      <c r="S20">
        <f t="shared" si="5"/>
        <v>5095.496643130321</v>
      </c>
      <c r="T20"/>
      <c r="U20"/>
      <c r="V20" s="207"/>
      <c r="W20" s="207"/>
      <c r="X20" s="207"/>
      <c r="Y20" s="207"/>
      <c r="Z20" s="207"/>
      <c r="AA20" s="207"/>
      <c r="AB20" s="207"/>
      <c r="AC20" s="207"/>
      <c r="AD20" s="207"/>
    </row>
    <row r="21" spans="1:30" s="79" customFormat="1" ht="18.75" customHeight="1" x14ac:dyDescent="0.2">
      <c r="A21" s="78"/>
      <c r="B21" s="159">
        <v>13</v>
      </c>
      <c r="C21" s="238" t="str">
        <f t="shared" si="2"/>
        <v>Eteselva S.R.L.</v>
      </c>
      <c r="D21" s="214"/>
      <c r="E21" s="215"/>
      <c r="F21" s="132">
        <v>82.7</v>
      </c>
      <c r="G21" s="215">
        <f t="shared" ref="G21:G26" si="6">+F21/F$26</f>
        <v>1.5248222438930132E-2</v>
      </c>
      <c r="H21" s="132">
        <v>268.70000000000005</v>
      </c>
      <c r="I21" s="215">
        <f>+H21/$H$26</f>
        <v>0.30231773177317733</v>
      </c>
      <c r="J21" s="216">
        <f t="shared" si="0"/>
        <v>351.40000000000003</v>
      </c>
      <c r="K21" s="217">
        <f t="shared" si="1"/>
        <v>3.8779096323456955E-2</v>
      </c>
      <c r="L21" s="214">
        <f t="shared" si="3"/>
        <v>7455.2219117928953</v>
      </c>
      <c r="M21" s="217">
        <f t="shared" si="4"/>
        <v>1.5122044101770368E-2</v>
      </c>
      <c r="N21" s="213"/>
      <c r="O21" s="80"/>
      <c r="P21" s="253" t="s">
        <v>41</v>
      </c>
      <c r="Q21" s="247">
        <v>24307.665240000002</v>
      </c>
      <c r="R21"/>
      <c r="S21">
        <f t="shared" si="5"/>
        <v>7455.2219117928953</v>
      </c>
      <c r="T21"/>
      <c r="U21"/>
      <c r="V21" s="207"/>
      <c r="W21" s="207"/>
      <c r="X21" s="207"/>
      <c r="Y21" s="207"/>
      <c r="Z21" s="207"/>
      <c r="AA21" s="207"/>
      <c r="AB21" s="207"/>
      <c r="AC21" s="207"/>
      <c r="AD21" s="207"/>
    </row>
    <row r="22" spans="1:30" s="79" customFormat="1" ht="18.75" customHeight="1" x14ac:dyDescent="0.2">
      <c r="A22" s="78"/>
      <c r="B22" s="159">
        <v>14</v>
      </c>
      <c r="C22" s="238" t="str">
        <f t="shared" si="2"/>
        <v>Interconexión Eléctrica ISA Perú S.A.</v>
      </c>
      <c r="D22" s="214"/>
      <c r="E22" s="215"/>
      <c r="F22" s="132">
        <v>393.06299999999999</v>
      </c>
      <c r="G22" s="215">
        <f t="shared" si="6"/>
        <v>7.2472939014669821E-2</v>
      </c>
      <c r="H22" s="132"/>
      <c r="I22" s="215"/>
      <c r="J22" s="216">
        <f t="shared" si="0"/>
        <v>393.06299999999999</v>
      </c>
      <c r="K22" s="217">
        <f t="shared" si="1"/>
        <v>4.3376858105255996E-2</v>
      </c>
      <c r="L22" s="214">
        <f t="shared" si="3"/>
        <v>16907.0314325605</v>
      </c>
      <c r="M22" s="217">
        <f t="shared" si="4"/>
        <v>3.4293932223368559E-2</v>
      </c>
      <c r="N22" s="213"/>
      <c r="O22" s="80"/>
      <c r="P22" s="253" t="s">
        <v>116</v>
      </c>
      <c r="Q22" s="247">
        <v>55125.181400000016</v>
      </c>
      <c r="S22">
        <f t="shared" si="5"/>
        <v>16907.0314325605</v>
      </c>
      <c r="U22" s="207"/>
      <c r="V22" s="207"/>
      <c r="W22" s="207"/>
      <c r="X22" s="207"/>
      <c r="Y22" s="207"/>
      <c r="Z22" s="207"/>
      <c r="AA22" s="207"/>
      <c r="AB22" s="207"/>
      <c r="AC22" s="207"/>
      <c r="AD22" s="207"/>
    </row>
    <row r="23" spans="1:30" s="79" customFormat="1" ht="18.75" customHeight="1" x14ac:dyDescent="0.2">
      <c r="A23" s="78"/>
      <c r="B23" s="159">
        <v>15</v>
      </c>
      <c r="C23" s="238" t="str">
        <f t="shared" si="2"/>
        <v xml:space="preserve">Red de Energía del Perú S.A. </v>
      </c>
      <c r="D23" s="214"/>
      <c r="E23" s="215"/>
      <c r="F23" s="132">
        <v>262.19</v>
      </c>
      <c r="G23" s="215">
        <f t="shared" si="6"/>
        <v>4.8342580910073658E-2</v>
      </c>
      <c r="H23" s="132">
        <v>130.52000000000001</v>
      </c>
      <c r="I23" s="215">
        <f>+H23/$H$26</f>
        <v>0.14684968496849685</v>
      </c>
      <c r="J23" s="216">
        <f t="shared" si="0"/>
        <v>392.71000000000004</v>
      </c>
      <c r="K23" s="217">
        <f t="shared" si="1"/>
        <v>4.3337902439342005E-2</v>
      </c>
      <c r="L23" s="214">
        <f t="shared" si="3"/>
        <v>146719.07686075449</v>
      </c>
      <c r="M23" s="217">
        <f t="shared" si="4"/>
        <v>0.29760245598454566</v>
      </c>
      <c r="N23" s="213"/>
      <c r="P23" s="253" t="s">
        <v>76</v>
      </c>
      <c r="Q23" s="247">
        <v>478375.86148999998</v>
      </c>
      <c r="S23">
        <f t="shared" si="5"/>
        <v>146719.07686075449</v>
      </c>
      <c r="U23" s="207"/>
      <c r="X23" s="207"/>
      <c r="Y23" s="207"/>
      <c r="Z23" s="207"/>
      <c r="AA23" s="207"/>
      <c r="AB23" s="207"/>
      <c r="AC23" s="207"/>
      <c r="AD23" s="207"/>
    </row>
    <row r="24" spans="1:30" s="79" customFormat="1" ht="18.75" customHeight="1" x14ac:dyDescent="0.2">
      <c r="A24" s="78"/>
      <c r="B24" s="159">
        <v>16</v>
      </c>
      <c r="C24" s="238" t="str">
        <f t="shared" si="2"/>
        <v>Red Eléctrica del Sur S.A.</v>
      </c>
      <c r="D24" s="214"/>
      <c r="E24" s="215"/>
      <c r="F24" s="132">
        <v>534.43000000000006</v>
      </c>
      <c r="G24" s="215">
        <f t="shared" si="6"/>
        <v>9.853818038739337E-2</v>
      </c>
      <c r="H24" s="132"/>
      <c r="I24" s="215"/>
      <c r="J24" s="216">
        <f t="shared" si="0"/>
        <v>534.43000000000006</v>
      </c>
      <c r="K24" s="217">
        <f t="shared" si="1"/>
        <v>5.8977553921869943E-2</v>
      </c>
      <c r="L24" s="214">
        <f t="shared" si="3"/>
        <v>15551.394296460076</v>
      </c>
      <c r="M24" s="217">
        <f t="shared" si="4"/>
        <v>3.1544181136056081E-2</v>
      </c>
      <c r="N24" s="213"/>
      <c r="P24" s="253" t="s">
        <v>40</v>
      </c>
      <c r="Q24" s="247">
        <v>50705.142120000004</v>
      </c>
      <c r="S24">
        <f t="shared" si="5"/>
        <v>15551.394296460076</v>
      </c>
      <c r="X24" s="207"/>
      <c r="Y24" s="207"/>
      <c r="Z24" s="207"/>
      <c r="AA24" s="207"/>
      <c r="AB24" s="207"/>
      <c r="AC24" s="207"/>
      <c r="AD24" s="207"/>
    </row>
    <row r="25" spans="1:30" s="79" customFormat="1" ht="18.75" customHeight="1" thickBot="1" x14ac:dyDescent="0.25">
      <c r="A25" s="78"/>
      <c r="B25" s="159">
        <v>17</v>
      </c>
      <c r="C25" s="238" t="str">
        <f t="shared" si="2"/>
        <v>Transmisora Eléctrica del Sur S.A.</v>
      </c>
      <c r="D25" s="214"/>
      <c r="E25" s="215"/>
      <c r="F25" s="132">
        <v>402.8</v>
      </c>
      <c r="G25" s="245">
        <f t="shared" si="6"/>
        <v>7.426824665539368E-2</v>
      </c>
      <c r="H25" s="132">
        <v>3.24</v>
      </c>
      <c r="I25" s="215">
        <f>+H25/$H$26</f>
        <v>3.6453645364536453E-3</v>
      </c>
      <c r="J25" s="216">
        <f t="shared" si="0"/>
        <v>406.04</v>
      </c>
      <c r="K25" s="217">
        <f t="shared" si="1"/>
        <v>4.4808947840570462E-2</v>
      </c>
      <c r="L25" s="214">
        <f t="shared" si="3"/>
        <v>6647.4295587740862</v>
      </c>
      <c r="M25" s="217">
        <f t="shared" si="4"/>
        <v>1.3483531964646658E-2</v>
      </c>
      <c r="N25" s="213"/>
      <c r="P25" s="253" t="s">
        <v>77</v>
      </c>
      <c r="Q25" s="247">
        <v>21673.867569999999</v>
      </c>
      <c r="S25">
        <f t="shared" si="5"/>
        <v>6647.4295587740862</v>
      </c>
      <c r="U25" s="207"/>
      <c r="X25" s="207"/>
      <c r="Y25" s="207"/>
      <c r="Z25" s="207"/>
      <c r="AA25" s="207"/>
      <c r="AB25" s="207"/>
      <c r="AC25" s="207"/>
      <c r="AD25" s="207"/>
    </row>
    <row r="26" spans="1:30" s="79" customFormat="1" ht="18.75" customHeight="1" thickTop="1" thickBot="1" x14ac:dyDescent="0.25">
      <c r="A26" s="78"/>
      <c r="B26" s="184"/>
      <c r="C26" s="240" t="s">
        <v>2</v>
      </c>
      <c r="D26" s="242">
        <f>SUM(D9:D25)</f>
        <v>2749.2</v>
      </c>
      <c r="E26" s="221">
        <f>+D26/D$26</f>
        <v>1</v>
      </c>
      <c r="F26" s="244">
        <f>SUM(F9:F25)</f>
        <v>5423.5829999999996</v>
      </c>
      <c r="G26" s="221">
        <f t="shared" si="6"/>
        <v>1</v>
      </c>
      <c r="H26" s="218">
        <f>SUM(H9:H25)</f>
        <v>888.80000000000007</v>
      </c>
      <c r="I26" s="221">
        <f>+H26/H$26</f>
        <v>1</v>
      </c>
      <c r="J26" s="219">
        <f>SUM(J9:J25)</f>
        <v>9061.5830000000005</v>
      </c>
      <c r="K26" s="221">
        <f t="shared" si="1"/>
        <v>1</v>
      </c>
      <c r="L26" s="220">
        <f>SUM(L9:L25)</f>
        <v>493003.58216255286</v>
      </c>
      <c r="M26" s="221">
        <f>+L26/L$26</f>
        <v>1</v>
      </c>
      <c r="N26" s="213"/>
      <c r="P26" s="246" t="s">
        <v>162</v>
      </c>
      <c r="Q26" s="247">
        <v>1607432.5055800001</v>
      </c>
      <c r="S26">
        <f t="shared" si="5"/>
        <v>493003.58216255286</v>
      </c>
      <c r="T26" s="236"/>
      <c r="U26" s="222"/>
      <c r="V26" s="134"/>
      <c r="W26" s="134"/>
      <c r="X26" s="222"/>
      <c r="Y26" s="222"/>
      <c r="Z26" s="207"/>
      <c r="AA26" s="207"/>
      <c r="AB26" s="207"/>
      <c r="AC26" s="207"/>
      <c r="AD26" s="207"/>
    </row>
    <row r="27" spans="1:30" s="79" customFormat="1" ht="18.75" customHeight="1" x14ac:dyDescent="0.2">
      <c r="A27" s="78"/>
      <c r="B27" s="109"/>
      <c r="C27" s="109"/>
      <c r="D27" s="109"/>
      <c r="E27" s="223"/>
      <c r="F27" s="223"/>
      <c r="G27" s="223"/>
      <c r="H27" s="223"/>
      <c r="I27" s="224"/>
      <c r="J27" s="223"/>
      <c r="K27" s="223"/>
      <c r="L27" s="78"/>
      <c r="M27" s="78"/>
      <c r="N27" s="78"/>
      <c r="T27" s="236"/>
      <c r="U27" s="222"/>
      <c r="V27" s="222"/>
      <c r="W27" s="222"/>
      <c r="X27" s="222"/>
      <c r="Y27" s="222"/>
      <c r="Z27" s="207"/>
      <c r="AA27" s="207"/>
      <c r="AB27" s="207"/>
      <c r="AC27" s="207"/>
      <c r="AD27" s="207"/>
    </row>
    <row r="28" spans="1:30" s="79" customFormat="1" ht="18.75" customHeight="1" x14ac:dyDescent="0.2">
      <c r="A28" s="225"/>
      <c r="B28" s="225" t="s">
        <v>187</v>
      </c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P28" s="134"/>
      <c r="Q28" s="134"/>
      <c r="R28" s="134"/>
      <c r="S28" s="134"/>
      <c r="T28" s="134"/>
      <c r="U28" s="134"/>
      <c r="V28" s="134"/>
      <c r="W28" s="134"/>
      <c r="X28" s="134"/>
      <c r="Y28" s="134"/>
    </row>
    <row r="29" spans="1:30" s="79" customFormat="1" ht="18.75" customHeight="1" x14ac:dyDescent="0.2">
      <c r="A29" s="78"/>
      <c r="B29" s="78"/>
      <c r="C29" s="78"/>
      <c r="D29" s="226"/>
      <c r="E29" s="226"/>
      <c r="F29" s="78"/>
      <c r="G29" s="78"/>
      <c r="H29" s="78"/>
      <c r="I29" s="78"/>
      <c r="J29" s="78"/>
      <c r="K29" s="78"/>
      <c r="L29" s="110"/>
      <c r="M29" s="78"/>
      <c r="N29" s="78"/>
      <c r="P29" s="134"/>
      <c r="Q29" s="134"/>
      <c r="R29" s="134"/>
      <c r="S29" s="134"/>
      <c r="T29" s="134"/>
      <c r="U29" s="227" t="s">
        <v>72</v>
      </c>
      <c r="V29" s="227" t="s">
        <v>36</v>
      </c>
      <c r="W29" s="227" t="s">
        <v>37</v>
      </c>
      <c r="X29" s="228"/>
      <c r="Y29" s="134"/>
    </row>
    <row r="30" spans="1:30" x14ac:dyDescent="0.2">
      <c r="A30" s="12"/>
      <c r="B30" s="12"/>
      <c r="C30" s="12"/>
      <c r="D30" s="32"/>
      <c r="E30" s="32"/>
      <c r="F30" s="12"/>
      <c r="G30" s="12"/>
      <c r="H30" s="12"/>
      <c r="I30" s="12"/>
      <c r="J30" s="12"/>
      <c r="K30" s="12"/>
      <c r="L30" s="12"/>
      <c r="M30" s="12"/>
      <c r="N30" s="12"/>
      <c r="P30" s="41"/>
      <c r="Q30" s="41" t="s">
        <v>7</v>
      </c>
      <c r="R30" s="43">
        <v>0</v>
      </c>
      <c r="S30" s="42">
        <f>R30/R32</f>
        <v>0</v>
      </c>
      <c r="T30" s="41"/>
      <c r="U30" s="44">
        <f>+U31/X31</f>
        <v>0.30339069895403487</v>
      </c>
      <c r="V30" s="44">
        <f>+V31/X31</f>
        <v>0.59852489349818905</v>
      </c>
      <c r="W30" s="44">
        <f>+W31/X31</f>
        <v>9.808440754777617E-2</v>
      </c>
      <c r="X30" s="42"/>
      <c r="Y30" s="41"/>
    </row>
    <row r="31" spans="1:30" x14ac:dyDescent="0.2">
      <c r="A31" s="12"/>
      <c r="B31" s="12"/>
      <c r="C31" s="12"/>
      <c r="D31" s="32"/>
      <c r="E31" s="32"/>
      <c r="F31" s="12"/>
      <c r="G31" s="12"/>
      <c r="H31" s="12"/>
      <c r="I31" s="12"/>
      <c r="J31" s="12"/>
      <c r="K31" s="12"/>
      <c r="L31" s="12"/>
      <c r="M31" s="12"/>
      <c r="N31" s="12"/>
      <c r="P31" s="41"/>
      <c r="Q31" s="41" t="s">
        <v>9</v>
      </c>
      <c r="R31" s="43">
        <f>J26</f>
        <v>9061.5830000000005</v>
      </c>
      <c r="S31" s="42">
        <f>R31/R32</f>
        <v>1</v>
      </c>
      <c r="T31" s="41" t="s">
        <v>45</v>
      </c>
      <c r="U31" s="45">
        <f>D26</f>
        <v>2749.2</v>
      </c>
      <c r="V31" s="45">
        <f>F26</f>
        <v>5423.5829999999996</v>
      </c>
      <c r="W31" s="45">
        <f>+H26</f>
        <v>888.80000000000007</v>
      </c>
      <c r="X31" s="43">
        <f>SUM(U31:W31)</f>
        <v>9061.5829999999987</v>
      </c>
      <c r="Y31" s="41"/>
    </row>
    <row r="32" spans="1:30" x14ac:dyDescent="0.2">
      <c r="A32" s="12"/>
      <c r="B32" s="12"/>
      <c r="C32" s="12"/>
      <c r="D32" s="32"/>
      <c r="E32" s="32"/>
      <c r="F32" s="12"/>
      <c r="G32" s="12"/>
      <c r="H32" s="12"/>
      <c r="I32" s="12"/>
      <c r="J32" s="12"/>
      <c r="K32" s="12"/>
      <c r="L32" s="12"/>
      <c r="M32" s="12"/>
      <c r="N32" s="12"/>
      <c r="P32" s="41"/>
      <c r="Q32" s="41"/>
      <c r="R32" s="41">
        <f>SUM(R30:R31)</f>
        <v>9061.5830000000005</v>
      </c>
      <c r="S32" s="41"/>
      <c r="T32" s="41"/>
      <c r="U32" s="41"/>
      <c r="V32" s="41"/>
      <c r="W32" s="41"/>
      <c r="X32" s="41"/>
      <c r="Y32" s="41"/>
    </row>
    <row r="33" spans="1:25" x14ac:dyDescent="0.2">
      <c r="A33" s="12"/>
      <c r="B33" s="12"/>
      <c r="C33" s="12"/>
      <c r="D33" s="32"/>
      <c r="E33" s="32"/>
      <c r="F33" s="12"/>
      <c r="G33" s="12"/>
      <c r="H33" s="12"/>
      <c r="I33" s="12"/>
      <c r="J33" s="12"/>
      <c r="K33" s="12"/>
      <c r="L33" s="12"/>
      <c r="M33" s="12"/>
      <c r="N33" s="12"/>
      <c r="P33" s="41"/>
      <c r="Q33" s="41"/>
      <c r="R33" s="41"/>
      <c r="S33" s="41"/>
      <c r="T33" s="41"/>
      <c r="U33" s="41"/>
      <c r="V33" s="41"/>
      <c r="W33" s="41"/>
      <c r="X33" s="41"/>
      <c r="Y33" s="41"/>
    </row>
    <row r="34" spans="1:25" x14ac:dyDescent="0.2">
      <c r="A34" s="12"/>
      <c r="B34" s="12"/>
      <c r="C34" s="12"/>
      <c r="D34" s="32"/>
      <c r="E34" s="32"/>
      <c r="F34" s="12"/>
      <c r="G34" s="12"/>
      <c r="H34" s="12"/>
      <c r="I34" s="12"/>
      <c r="J34" s="12"/>
      <c r="K34" s="12"/>
      <c r="L34" s="12"/>
      <c r="M34" s="12"/>
      <c r="N34" s="12"/>
      <c r="P34" s="41"/>
      <c r="Q34" s="41"/>
      <c r="R34" s="41"/>
      <c r="S34" s="41"/>
      <c r="T34" s="41"/>
      <c r="U34" s="41"/>
      <c r="V34" s="41"/>
      <c r="W34" s="41"/>
      <c r="X34" s="41"/>
      <c r="Y34" s="41"/>
    </row>
    <row r="35" spans="1:25" x14ac:dyDescent="0.2">
      <c r="A35" s="12"/>
      <c r="B35" s="12"/>
      <c r="C35" s="12"/>
      <c r="D35" s="32"/>
      <c r="E35" s="32"/>
      <c r="F35" s="12"/>
      <c r="G35" s="12"/>
      <c r="H35" s="12"/>
      <c r="I35" s="12"/>
      <c r="J35" s="12"/>
      <c r="K35" s="12"/>
      <c r="L35" s="12"/>
      <c r="M35" s="12"/>
      <c r="N35" s="12"/>
      <c r="P35" s="41"/>
      <c r="Q35" s="41"/>
      <c r="R35" s="43"/>
      <c r="S35" s="42"/>
      <c r="T35" s="41"/>
      <c r="U35" s="43"/>
      <c r="V35" s="43"/>
      <c r="W35" s="42"/>
      <c r="X35" s="41"/>
      <c r="Y35" s="41"/>
    </row>
    <row r="36" spans="1:25" x14ac:dyDescent="0.2">
      <c r="A36" s="12"/>
      <c r="B36" s="12"/>
      <c r="C36" s="12"/>
      <c r="D36" s="32"/>
      <c r="E36" s="32"/>
      <c r="F36" s="12"/>
      <c r="G36" s="12"/>
      <c r="H36" s="12"/>
      <c r="I36" s="12"/>
      <c r="J36" s="12"/>
      <c r="K36" s="12"/>
      <c r="L36" s="12"/>
      <c r="M36" s="12"/>
      <c r="N36" s="12"/>
      <c r="P36" s="41"/>
      <c r="Q36" s="41"/>
      <c r="R36" s="43"/>
      <c r="S36" s="42"/>
      <c r="T36" s="41"/>
      <c r="U36" s="43"/>
      <c r="V36" s="43"/>
      <c r="W36" s="42"/>
      <c r="X36" s="41"/>
      <c r="Y36" s="41"/>
    </row>
    <row r="37" spans="1:25" x14ac:dyDescent="0.2">
      <c r="A37" s="12"/>
      <c r="B37" s="12"/>
      <c r="C37" s="12"/>
      <c r="D37" s="32"/>
      <c r="E37" s="32"/>
      <c r="F37" s="12"/>
      <c r="G37" s="12"/>
      <c r="H37" s="12"/>
      <c r="I37" s="12"/>
      <c r="J37" s="12"/>
      <c r="K37" s="12"/>
      <c r="L37" s="12"/>
      <c r="M37" s="12"/>
      <c r="N37" s="12"/>
      <c r="P37" s="41"/>
      <c r="Q37" s="41"/>
      <c r="R37" s="43"/>
      <c r="S37" s="42"/>
      <c r="T37" s="41"/>
      <c r="U37" s="43"/>
      <c r="V37" s="43"/>
      <c r="W37" s="41"/>
      <c r="X37" s="41"/>
      <c r="Y37" s="41"/>
    </row>
    <row r="38" spans="1:25" x14ac:dyDescent="0.2">
      <c r="A38" s="12"/>
      <c r="B38" s="12"/>
      <c r="C38" s="12"/>
      <c r="D38" s="32"/>
      <c r="E38" s="32"/>
      <c r="F38" s="12"/>
      <c r="G38" s="12"/>
      <c r="H38" s="12"/>
      <c r="I38" s="12"/>
      <c r="J38" s="12"/>
      <c r="K38" s="12"/>
      <c r="L38" s="12"/>
      <c r="M38" s="12"/>
      <c r="N38" s="12"/>
      <c r="P38" s="41"/>
      <c r="Q38" s="41"/>
      <c r="R38" s="46"/>
      <c r="S38" s="41"/>
      <c r="T38" s="41"/>
      <c r="U38" s="41"/>
      <c r="V38" s="41"/>
      <c r="W38" s="41"/>
      <c r="X38" s="41"/>
      <c r="Y38" s="41"/>
    </row>
    <row r="39" spans="1:25" x14ac:dyDescent="0.2">
      <c r="A39" s="12"/>
      <c r="B39" s="12"/>
      <c r="C39" s="12"/>
      <c r="D39" s="32"/>
      <c r="E39" s="32"/>
      <c r="F39" s="12"/>
      <c r="G39" s="12"/>
      <c r="H39" s="12"/>
      <c r="I39" s="12"/>
      <c r="J39" s="12"/>
      <c r="K39" s="12"/>
      <c r="L39" s="12"/>
      <c r="M39" s="12"/>
      <c r="N39" s="12"/>
      <c r="P39" s="41"/>
      <c r="Q39" s="41"/>
      <c r="R39" s="46"/>
      <c r="S39" s="41"/>
      <c r="T39" s="41"/>
      <c r="U39" s="41"/>
      <c r="V39" s="41"/>
      <c r="W39" s="41"/>
      <c r="X39" s="41"/>
      <c r="Y39" s="41"/>
    </row>
    <row r="40" spans="1:25" x14ac:dyDescent="0.2">
      <c r="A40" s="12"/>
      <c r="B40" s="12"/>
      <c r="C40" s="12"/>
      <c r="D40" s="32"/>
      <c r="E40" s="32"/>
      <c r="F40" s="12"/>
      <c r="G40" s="12"/>
      <c r="H40" s="12"/>
      <c r="I40" s="12"/>
      <c r="J40" s="12"/>
      <c r="K40" s="12"/>
      <c r="L40" s="12"/>
      <c r="M40" s="12"/>
      <c r="N40" s="12"/>
      <c r="P40" s="41"/>
      <c r="Q40" s="41"/>
      <c r="R40" s="46"/>
      <c r="S40" s="42"/>
      <c r="T40" s="41"/>
      <c r="U40" s="41"/>
      <c r="V40" s="41"/>
      <c r="W40" s="41"/>
      <c r="X40" s="41"/>
      <c r="Y40" s="41"/>
    </row>
    <row r="41" spans="1:25" x14ac:dyDescent="0.2">
      <c r="A41" s="12"/>
      <c r="B41" s="12"/>
      <c r="C41" s="12"/>
      <c r="D41" s="32"/>
      <c r="E41" s="32"/>
      <c r="F41" s="12"/>
      <c r="G41" s="12"/>
      <c r="H41" s="12"/>
      <c r="I41" s="12"/>
      <c r="J41" s="12"/>
      <c r="K41" s="12"/>
      <c r="L41" s="12"/>
      <c r="M41" s="12"/>
      <c r="N41" s="12"/>
      <c r="P41" s="41"/>
      <c r="Q41" s="41"/>
      <c r="R41" s="46"/>
      <c r="S41" s="42"/>
      <c r="T41" s="41"/>
      <c r="U41" s="41"/>
      <c r="V41" s="41"/>
      <c r="W41" s="41"/>
      <c r="X41" s="41"/>
      <c r="Y41" s="41"/>
    </row>
    <row r="42" spans="1:25" x14ac:dyDescent="0.2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P42" s="41"/>
      <c r="Q42" s="41"/>
      <c r="R42" s="46"/>
      <c r="S42" s="42"/>
      <c r="T42" s="41"/>
      <c r="U42" s="41"/>
      <c r="V42" s="41"/>
      <c r="W42" s="41"/>
      <c r="X42" s="41"/>
      <c r="Y42" s="41"/>
    </row>
    <row r="43" spans="1:25" x14ac:dyDescent="0.2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P43" s="41"/>
      <c r="Q43" s="41"/>
      <c r="R43" s="46"/>
      <c r="S43" s="42"/>
      <c r="T43" s="41"/>
      <c r="U43" s="41"/>
      <c r="V43" s="41"/>
      <c r="W43" s="41"/>
      <c r="X43" s="41"/>
      <c r="Y43" s="41"/>
    </row>
    <row r="44" spans="1:25" x14ac:dyDescent="0.2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P44" s="41"/>
      <c r="Q44" s="41"/>
      <c r="R44" s="46"/>
      <c r="S44" s="42"/>
      <c r="T44" s="41"/>
      <c r="U44" s="41"/>
      <c r="V44" s="41"/>
      <c r="W44" s="41"/>
      <c r="X44" s="41"/>
      <c r="Y44" s="41"/>
    </row>
    <row r="45" spans="1:25" x14ac:dyDescent="0.2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P45" s="41"/>
      <c r="Q45" s="41"/>
      <c r="R45" s="46"/>
      <c r="S45" s="42"/>
      <c r="T45" s="41"/>
      <c r="U45" s="41"/>
      <c r="V45" s="41"/>
      <c r="W45" s="41"/>
      <c r="X45" s="41"/>
      <c r="Y45" s="41"/>
    </row>
    <row r="46" spans="1:25" x14ac:dyDescent="0.2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P46" s="41"/>
      <c r="Q46" s="41"/>
      <c r="R46" s="46"/>
      <c r="S46" s="42"/>
      <c r="T46" s="41"/>
      <c r="U46" s="41"/>
      <c r="V46" s="41"/>
      <c r="W46" s="41"/>
      <c r="X46" s="41"/>
      <c r="Y46" s="41"/>
    </row>
    <row r="47" spans="1:25" x14ac:dyDescent="0.2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P47" s="41"/>
      <c r="Q47" s="41"/>
      <c r="R47" s="46"/>
      <c r="S47" s="42"/>
      <c r="T47" s="41"/>
      <c r="U47" s="41"/>
      <c r="V47" s="41"/>
      <c r="W47" s="41"/>
      <c r="X47" s="41"/>
      <c r="Y47" s="41"/>
    </row>
    <row r="48" spans="1:25" x14ac:dyDescent="0.2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P48" s="41"/>
      <c r="Q48" s="41"/>
      <c r="R48" s="46"/>
      <c r="S48" s="42"/>
      <c r="T48" s="41"/>
      <c r="U48" s="41"/>
      <c r="V48" s="41"/>
      <c r="W48" s="41"/>
      <c r="X48" s="41"/>
      <c r="Y48" s="41"/>
    </row>
    <row r="49" spans="1:25" x14ac:dyDescent="0.2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P49" s="41"/>
      <c r="Q49" s="41"/>
      <c r="R49" s="46"/>
      <c r="S49" s="42"/>
      <c r="T49" s="41"/>
      <c r="U49" s="41"/>
      <c r="V49" s="41"/>
      <c r="W49" s="41"/>
      <c r="X49" s="41"/>
      <c r="Y49" s="41"/>
    </row>
    <row r="50" spans="1:25" x14ac:dyDescent="0.2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P50" s="41"/>
      <c r="Q50" s="41"/>
      <c r="R50" s="46"/>
      <c r="S50" s="42"/>
      <c r="T50" s="41"/>
      <c r="U50" s="41"/>
      <c r="V50" s="41"/>
      <c r="W50" s="41"/>
      <c r="X50" s="41"/>
      <c r="Y50" s="41"/>
    </row>
    <row r="51" spans="1:25" x14ac:dyDescent="0.2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P51" s="41"/>
      <c r="Q51" s="41"/>
      <c r="R51" s="46"/>
      <c r="S51" s="42"/>
      <c r="T51" s="41"/>
      <c r="U51" s="41"/>
      <c r="V51" s="41"/>
      <c r="W51" s="41"/>
      <c r="X51" s="41"/>
      <c r="Y51" s="41"/>
    </row>
    <row r="52" spans="1:25" x14ac:dyDescent="0.2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P52" s="41"/>
      <c r="Q52" s="41"/>
      <c r="R52" s="43"/>
      <c r="S52" s="42"/>
      <c r="T52" s="41"/>
      <c r="U52" s="41"/>
      <c r="V52" s="41"/>
      <c r="W52" s="41"/>
      <c r="X52" s="41"/>
      <c r="Y52" s="41"/>
    </row>
    <row r="53" spans="1:25" x14ac:dyDescent="0.2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P53" s="41"/>
      <c r="Q53" s="41"/>
      <c r="R53" s="41"/>
      <c r="S53" s="41"/>
      <c r="T53" s="41"/>
      <c r="U53" s="41"/>
      <c r="V53" s="41"/>
      <c r="W53" s="41"/>
      <c r="X53" s="41"/>
      <c r="Y53" s="41"/>
    </row>
    <row r="54" spans="1:25" x14ac:dyDescent="0.2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P54" s="41"/>
      <c r="Q54" s="41"/>
      <c r="R54" s="43"/>
      <c r="S54" s="41"/>
      <c r="T54" s="41"/>
      <c r="U54" s="41"/>
      <c r="V54" s="41"/>
      <c r="W54" s="41"/>
      <c r="X54" s="41"/>
      <c r="Y54" s="41"/>
    </row>
    <row r="55" spans="1:25" x14ac:dyDescent="0.2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P55" s="41"/>
      <c r="Q55" s="41"/>
      <c r="R55" s="41"/>
      <c r="S55" s="41"/>
      <c r="T55" s="41"/>
      <c r="U55" s="41"/>
      <c r="V55" s="41"/>
      <c r="W55" s="41"/>
      <c r="X55" s="41"/>
      <c r="Y55" s="41"/>
    </row>
    <row r="56" spans="1:25" x14ac:dyDescent="0.2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P56" s="41"/>
      <c r="Q56" s="41"/>
      <c r="R56" s="41"/>
      <c r="S56" s="41"/>
      <c r="T56" s="41"/>
      <c r="U56" s="41"/>
      <c r="V56" s="41"/>
      <c r="W56" s="41"/>
      <c r="X56" s="41"/>
      <c r="Y56" s="41"/>
    </row>
    <row r="57" spans="1:25" x14ac:dyDescent="0.2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P57" s="41"/>
      <c r="Q57" s="41"/>
      <c r="R57" s="41"/>
      <c r="S57" s="41"/>
      <c r="T57" s="41"/>
      <c r="U57" s="41"/>
      <c r="V57" s="41"/>
      <c r="W57" s="41"/>
      <c r="X57" s="41"/>
      <c r="Y57" s="41"/>
    </row>
    <row r="58" spans="1:25" x14ac:dyDescent="0.2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P58" s="48" t="s">
        <v>109</v>
      </c>
      <c r="Q58" s="49" t="s">
        <v>110</v>
      </c>
      <c r="R58" s="50"/>
      <c r="S58" s="41"/>
      <c r="T58" s="41"/>
      <c r="U58" s="41"/>
      <c r="V58" s="41"/>
      <c r="W58" s="41"/>
      <c r="X58" s="41"/>
      <c r="Y58" s="41"/>
    </row>
    <row r="59" spans="1:25" x14ac:dyDescent="0.2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P59" s="74" t="s">
        <v>39</v>
      </c>
      <c r="Q59" s="41" t="s">
        <v>84</v>
      </c>
      <c r="R59" s="76">
        <v>0.20406571228634507</v>
      </c>
      <c r="S59" s="47"/>
      <c r="T59" s="41"/>
      <c r="U59" s="41"/>
      <c r="V59" s="41"/>
      <c r="W59" s="41"/>
      <c r="X59" s="41"/>
      <c r="Y59" s="41"/>
    </row>
    <row r="60" spans="1:25" x14ac:dyDescent="0.2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P60" s="74" t="s">
        <v>76</v>
      </c>
      <c r="Q60" s="41" t="s">
        <v>73</v>
      </c>
      <c r="R60" s="76">
        <v>0.40222205876265243</v>
      </c>
      <c r="S60" s="47"/>
      <c r="T60" s="41"/>
      <c r="U60" s="41"/>
      <c r="V60" s="41"/>
      <c r="W60" s="41"/>
      <c r="X60" s="41"/>
      <c r="Y60" s="41"/>
    </row>
    <row r="61" spans="1:25" x14ac:dyDescent="0.2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P61" s="74" t="s">
        <v>116</v>
      </c>
      <c r="Q61" s="41" t="s">
        <v>85</v>
      </c>
      <c r="R61" s="76">
        <v>3.238396125172574E-2</v>
      </c>
      <c r="S61" s="47"/>
      <c r="T61" s="41"/>
      <c r="U61" s="41"/>
      <c r="V61" s="41"/>
      <c r="W61" s="41"/>
      <c r="X61" s="41"/>
      <c r="Y61" s="41"/>
    </row>
    <row r="62" spans="1:25" x14ac:dyDescent="0.2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P62" s="74" t="s">
        <v>115</v>
      </c>
      <c r="Q62" s="41" t="s">
        <v>111</v>
      </c>
      <c r="R62" s="76">
        <v>7.8168125460863908E-2</v>
      </c>
      <c r="S62" s="47"/>
      <c r="T62" s="41"/>
      <c r="U62" s="41"/>
      <c r="V62" s="41"/>
      <c r="W62" s="41"/>
      <c r="X62" s="41"/>
      <c r="Y62" s="41"/>
    </row>
    <row r="63" spans="1:25" x14ac:dyDescent="0.2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P63" s="74" t="s">
        <v>42</v>
      </c>
      <c r="Q63" s="41" t="s">
        <v>112</v>
      </c>
      <c r="R63" s="76">
        <v>8.3475430459873504E-2</v>
      </c>
      <c r="S63" s="47"/>
      <c r="T63" s="41"/>
      <c r="U63" s="41"/>
      <c r="V63" s="41"/>
      <c r="W63" s="41"/>
      <c r="X63" s="41"/>
      <c r="Y63" s="41"/>
    </row>
    <row r="64" spans="1:25" x14ac:dyDescent="0.2">
      <c r="A64" s="12"/>
      <c r="B64" s="12"/>
      <c r="C64" s="28"/>
      <c r="D64" s="28"/>
      <c r="E64" s="12"/>
      <c r="F64" s="12"/>
      <c r="G64" s="12"/>
      <c r="H64" s="12"/>
      <c r="I64" s="12"/>
      <c r="J64" s="12"/>
      <c r="K64" s="12"/>
      <c r="L64" s="12"/>
      <c r="M64" s="12"/>
      <c r="N64" s="12"/>
      <c r="P64" s="74" t="s">
        <v>75</v>
      </c>
      <c r="Q64" s="41" t="s">
        <v>114</v>
      </c>
      <c r="R64" s="76">
        <v>1.1701469536349677E-2</v>
      </c>
      <c r="S64" s="47"/>
      <c r="T64" s="41"/>
      <c r="U64" s="41"/>
      <c r="V64" s="41"/>
      <c r="W64" s="41"/>
      <c r="X64" s="41"/>
      <c r="Y64" s="41"/>
    </row>
    <row r="65" spans="1:25" x14ac:dyDescent="0.2">
      <c r="A65" s="12"/>
      <c r="B65" s="12"/>
      <c r="C65" s="28"/>
      <c r="D65" s="28"/>
      <c r="E65" s="12"/>
      <c r="F65" s="12"/>
      <c r="G65" s="12"/>
      <c r="H65" s="12"/>
      <c r="I65" s="12"/>
      <c r="J65" s="12"/>
      <c r="K65" s="12"/>
      <c r="L65" s="12"/>
      <c r="M65" s="12"/>
      <c r="N65" s="12"/>
      <c r="P65" s="74" t="s">
        <v>83</v>
      </c>
      <c r="Q65" s="41" t="s">
        <v>113</v>
      </c>
      <c r="R65" s="76">
        <v>1.0882614057167492E-2</v>
      </c>
      <c r="S65" s="47"/>
      <c r="T65" s="41"/>
      <c r="U65" s="41"/>
      <c r="V65" s="41"/>
      <c r="W65" s="41"/>
      <c r="X65" s="41"/>
      <c r="Y65" s="41"/>
    </row>
    <row r="66" spans="1:25" x14ac:dyDescent="0.2">
      <c r="A66" s="12"/>
      <c r="B66" s="12"/>
      <c r="C66" s="12"/>
      <c r="D66" s="12"/>
      <c r="E66" s="28"/>
      <c r="F66" s="29"/>
      <c r="G66" s="12"/>
      <c r="H66" s="12"/>
      <c r="I66" s="12"/>
      <c r="J66" s="29"/>
      <c r="K66" s="12"/>
      <c r="L66" s="12"/>
      <c r="M66" s="12"/>
      <c r="N66" s="12"/>
      <c r="P66" s="74" t="s">
        <v>40</v>
      </c>
      <c r="Q66" s="41" t="s">
        <v>46</v>
      </c>
      <c r="R66" s="76">
        <v>4.4070587486337971E-2</v>
      </c>
      <c r="S66" s="47"/>
      <c r="T66" s="41"/>
      <c r="U66" s="41"/>
      <c r="V66" s="41"/>
      <c r="W66" s="41"/>
      <c r="X66" s="41"/>
      <c r="Y66" s="41"/>
    </row>
    <row r="67" spans="1:25" x14ac:dyDescent="0.2">
      <c r="A67" s="12"/>
      <c r="B67" s="12"/>
      <c r="C67" s="12"/>
      <c r="D67" s="12"/>
      <c r="E67" s="28"/>
      <c r="F67" s="29"/>
      <c r="G67" s="12"/>
      <c r="H67" s="12"/>
      <c r="I67" s="12"/>
      <c r="J67" s="12"/>
      <c r="K67" s="12"/>
      <c r="L67" s="12"/>
      <c r="M67" s="12"/>
      <c r="N67" s="12"/>
      <c r="P67" s="74" t="s">
        <v>43</v>
      </c>
      <c r="Q67" s="41" t="s">
        <v>48</v>
      </c>
      <c r="R67" s="76">
        <v>2.8977423502982928E-2</v>
      </c>
      <c r="S67" s="47"/>
      <c r="T67" s="41"/>
      <c r="U67" s="41"/>
      <c r="V67" s="41"/>
      <c r="W67" s="41"/>
      <c r="X67" s="41"/>
      <c r="Y67" s="41"/>
    </row>
    <row r="68" spans="1:25" x14ac:dyDescent="0.2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P68" s="74" t="s">
        <v>41</v>
      </c>
      <c r="Q68" s="41" t="s">
        <v>47</v>
      </c>
      <c r="R68" s="76">
        <v>3.2413070615688606E-2</v>
      </c>
      <c r="S68" s="47"/>
      <c r="T68" s="41"/>
      <c r="U68" s="41"/>
      <c r="V68" s="41"/>
      <c r="W68" s="41"/>
      <c r="X68" s="41"/>
      <c r="Y68" s="41"/>
    </row>
    <row r="69" spans="1:25" x14ac:dyDescent="0.2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P69" s="74" t="s">
        <v>77</v>
      </c>
      <c r="Q69" s="41" t="s">
        <v>79</v>
      </c>
      <c r="R69" s="76">
        <v>3.3483190208170713E-2</v>
      </c>
      <c r="S69" s="47"/>
      <c r="T69" s="41"/>
      <c r="U69" s="41"/>
      <c r="V69" s="41"/>
      <c r="W69" s="41"/>
      <c r="X69" s="41"/>
      <c r="Y69" s="41"/>
    </row>
    <row r="70" spans="1:25" x14ac:dyDescent="0.2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P70" s="74" t="s">
        <v>44</v>
      </c>
      <c r="Q70" s="41" t="s">
        <v>117</v>
      </c>
      <c r="R70" s="76">
        <v>2.3406237584196569E-2</v>
      </c>
      <c r="S70" s="47"/>
      <c r="T70" s="41"/>
      <c r="U70" s="41"/>
      <c r="V70" s="41"/>
      <c r="W70" s="41"/>
      <c r="X70" s="41"/>
      <c r="Y70" s="41"/>
    </row>
    <row r="71" spans="1:25" x14ac:dyDescent="0.2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P71" s="75" t="s">
        <v>78</v>
      </c>
      <c r="Q71" s="51" t="s">
        <v>86</v>
      </c>
      <c r="R71" s="77">
        <v>1.4750118787645292E-2</v>
      </c>
      <c r="S71" s="47"/>
      <c r="T71" s="41"/>
      <c r="U71" s="41"/>
      <c r="V71" s="41"/>
      <c r="W71" s="41"/>
      <c r="X71" s="41"/>
      <c r="Y71" s="41"/>
    </row>
    <row r="72" spans="1:25" x14ac:dyDescent="0.2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P72" s="41"/>
      <c r="Q72" s="41"/>
      <c r="R72" s="41"/>
      <c r="S72" s="47"/>
      <c r="T72" s="41"/>
      <c r="U72" s="41"/>
      <c r="V72" s="41"/>
      <c r="W72" s="41"/>
      <c r="X72" s="41"/>
      <c r="Y72" s="41"/>
    </row>
    <row r="73" spans="1:25" x14ac:dyDescent="0.2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P73" s="41"/>
      <c r="Q73" s="41"/>
      <c r="R73" s="41"/>
      <c r="S73" s="41"/>
      <c r="T73" s="41"/>
      <c r="U73" s="41"/>
      <c r="V73" s="41"/>
      <c r="W73" s="41"/>
      <c r="X73" s="41"/>
      <c r="Y73" s="41"/>
    </row>
    <row r="74" spans="1:25" x14ac:dyDescent="0.2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P74" s="41"/>
      <c r="Q74" s="41"/>
      <c r="R74" s="41"/>
      <c r="S74" s="41"/>
      <c r="T74" s="41"/>
      <c r="U74" s="41"/>
      <c r="V74" s="41"/>
      <c r="W74" s="41"/>
      <c r="X74" s="41"/>
      <c r="Y74" s="41"/>
    </row>
    <row r="75" spans="1:25" x14ac:dyDescent="0.2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</row>
    <row r="76" spans="1:25" x14ac:dyDescent="0.2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</row>
    <row r="77" spans="1:25" x14ac:dyDescent="0.2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</row>
    <row r="78" spans="1:25" x14ac:dyDescent="0.2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</row>
    <row r="79" spans="1:25" x14ac:dyDescent="0.2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</row>
  </sheetData>
  <mergeCells count="6">
    <mergeCell ref="B2:M2"/>
    <mergeCell ref="B3:M3"/>
    <mergeCell ref="L7:M7"/>
    <mergeCell ref="D7:K7"/>
    <mergeCell ref="B7:B8"/>
    <mergeCell ref="C7:C8"/>
  </mergeCells>
  <pageMargins left="0.78740157480314965" right="0.78740157480314965" top="0.78740157480314965" bottom="0.78740157480314965" header="0" footer="0"/>
  <pageSetup paperSize="9" scale="46" orientation="portrait" r:id="rId2"/>
  <headerFooter alignWithMargins="0"/>
  <ignoredErrors>
    <ignoredError sqref="K26" formula="1"/>
  </ignoredError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AH73"/>
  <sheetViews>
    <sheetView view="pageBreakPreview" zoomScale="90" zoomScaleNormal="80" zoomScaleSheetLayoutView="90" zoomScalePageLayoutView="40" workbookViewId="0">
      <selection activeCell="S9" sqref="S9"/>
    </sheetView>
  </sheetViews>
  <sheetFormatPr baseColWidth="10" defaultRowHeight="12.75" x14ac:dyDescent="0.2"/>
  <cols>
    <col min="1" max="1" width="4.7109375" customWidth="1"/>
    <col min="2" max="2" width="71.85546875" customWidth="1"/>
    <col min="3" max="3" width="18.42578125" customWidth="1"/>
    <col min="4" max="4" width="8.85546875" customWidth="1"/>
    <col min="5" max="5" width="14.42578125" customWidth="1"/>
    <col min="6" max="6" width="8.85546875" customWidth="1"/>
    <col min="7" max="7" width="13.5703125" customWidth="1"/>
    <col min="8" max="8" width="10.42578125" customWidth="1"/>
    <col min="9" max="9" width="18.42578125" customWidth="1"/>
    <col min="10" max="10" width="8.85546875" customWidth="1"/>
    <col min="11" max="11" width="14.42578125" customWidth="1"/>
    <col min="12" max="12" width="8.85546875" customWidth="1"/>
    <col min="13" max="13" width="12.85546875" customWidth="1"/>
    <col min="14" max="14" width="8.85546875" customWidth="1"/>
    <col min="15" max="15" width="19.28515625" bestFit="1" customWidth="1"/>
    <col min="16" max="16" width="8.42578125" customWidth="1"/>
    <col min="17" max="17" width="4.5703125" style="12" customWidth="1"/>
    <col min="18" max="18" width="34.7109375" style="316" customWidth="1"/>
    <col min="19" max="19" width="40.5703125" style="316" customWidth="1"/>
    <col min="20" max="20" width="11.42578125" style="316"/>
    <col min="21" max="21" width="15" style="316" customWidth="1"/>
    <col min="22" max="22" width="11.42578125" style="316"/>
    <col min="23" max="23" width="12.42578125" style="316" customWidth="1"/>
    <col min="24" max="24" width="19" style="316" customWidth="1"/>
    <col min="25" max="25" width="13.42578125" style="316" customWidth="1"/>
    <col min="26" max="28" width="11.42578125" style="316"/>
    <col min="29" max="29" width="25.5703125" style="316" customWidth="1"/>
  </cols>
  <sheetData>
    <row r="1" spans="1:34" ht="18" x14ac:dyDescent="0.25">
      <c r="A1" s="393" t="s">
        <v>153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</row>
    <row r="2" spans="1:34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34" s="79" customFormat="1" ht="18.75" customHeight="1" thickBot="1" x14ac:dyDescent="0.25">
      <c r="A3" s="150" t="s">
        <v>166</v>
      </c>
      <c r="B3" s="78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78"/>
      <c r="P3" s="78"/>
      <c r="Q3" s="78"/>
      <c r="R3" s="316"/>
      <c r="S3" s="316"/>
      <c r="T3" s="316"/>
      <c r="U3" s="316"/>
      <c r="V3" s="316"/>
      <c r="W3" s="316"/>
      <c r="X3" s="316"/>
      <c r="Y3" s="316"/>
      <c r="Z3" s="316"/>
      <c r="AA3" s="304"/>
      <c r="AB3" s="304"/>
      <c r="AC3" s="304"/>
    </row>
    <row r="4" spans="1:34" s="79" customFormat="1" ht="18.75" customHeight="1" x14ac:dyDescent="0.2">
      <c r="A4" s="394" t="s">
        <v>5</v>
      </c>
      <c r="B4" s="396" t="s">
        <v>8</v>
      </c>
      <c r="C4" s="370" t="s">
        <v>182</v>
      </c>
      <c r="D4" s="368"/>
      <c r="E4" s="368"/>
      <c r="F4" s="368"/>
      <c r="G4" s="368"/>
      <c r="H4" s="369"/>
      <c r="I4" s="370" t="s">
        <v>185</v>
      </c>
      <c r="J4" s="368"/>
      <c r="K4" s="368"/>
      <c r="L4" s="368"/>
      <c r="M4" s="368"/>
      <c r="N4" s="369"/>
      <c r="O4" s="370" t="s">
        <v>184</v>
      </c>
      <c r="P4" s="369"/>
      <c r="Q4" s="78"/>
      <c r="R4" s="316"/>
      <c r="S4" s="316"/>
      <c r="T4" s="316"/>
      <c r="U4" s="316"/>
      <c r="V4" s="316"/>
      <c r="W4" s="316"/>
      <c r="X4" s="316"/>
      <c r="Y4" s="316"/>
      <c r="Z4" s="316"/>
      <c r="AA4" s="304"/>
      <c r="AB4" s="304"/>
      <c r="AC4" s="304"/>
      <c r="AD4" s="115"/>
      <c r="AE4" s="115"/>
      <c r="AF4" s="115"/>
      <c r="AG4" s="115"/>
      <c r="AH4" s="115"/>
    </row>
    <row r="5" spans="1:34" s="79" customFormat="1" ht="18.75" customHeight="1" x14ac:dyDescent="0.2">
      <c r="A5" s="395"/>
      <c r="B5" s="397"/>
      <c r="C5" s="279" t="s">
        <v>49</v>
      </c>
      <c r="D5" s="274" t="s">
        <v>6</v>
      </c>
      <c r="E5" s="280" t="s">
        <v>50</v>
      </c>
      <c r="F5" s="274" t="s">
        <v>6</v>
      </c>
      <c r="G5" s="280" t="s">
        <v>2</v>
      </c>
      <c r="H5" s="278" t="s">
        <v>6</v>
      </c>
      <c r="I5" s="279" t="s">
        <v>49</v>
      </c>
      <c r="J5" s="274" t="s">
        <v>6</v>
      </c>
      <c r="K5" s="280" t="s">
        <v>50</v>
      </c>
      <c r="L5" s="274" t="s">
        <v>6</v>
      </c>
      <c r="M5" s="280" t="s">
        <v>2</v>
      </c>
      <c r="N5" s="278" t="s">
        <v>6</v>
      </c>
      <c r="O5" s="272" t="s">
        <v>38</v>
      </c>
      <c r="P5" s="278" t="s">
        <v>6</v>
      </c>
      <c r="Q5" s="78"/>
      <c r="R5" s="316"/>
      <c r="S5" s="316"/>
      <c r="T5" s="316"/>
      <c r="U5" s="316"/>
      <c r="V5" s="316"/>
      <c r="W5" s="316"/>
      <c r="X5" s="316"/>
      <c r="Y5" s="316"/>
      <c r="Z5" s="316"/>
      <c r="AA5" s="304"/>
      <c r="AB5" s="304"/>
      <c r="AC5" s="304"/>
      <c r="AD5" s="115"/>
      <c r="AE5" s="151"/>
      <c r="AF5" s="115"/>
      <c r="AG5" s="115"/>
      <c r="AH5" s="115"/>
    </row>
    <row r="6" spans="1:34" s="79" customFormat="1" ht="18.75" customHeight="1" x14ac:dyDescent="0.2">
      <c r="A6" s="152">
        <v>1</v>
      </c>
      <c r="B6" s="153" t="s">
        <v>55</v>
      </c>
      <c r="C6" s="195">
        <v>459075.00000000029</v>
      </c>
      <c r="D6" s="154">
        <f t="shared" ref="D6:D16" si="0">C6/C$43</f>
        <v>6.2246579844840257E-2</v>
      </c>
      <c r="E6" s="196">
        <v>33.000000000000007</v>
      </c>
      <c r="F6" s="154">
        <f t="shared" ref="F6:F16" si="1">E6/E$43</f>
        <v>4.3421052631578957E-2</v>
      </c>
      <c r="G6" s="155">
        <f t="shared" ref="G6:G16" si="2">SUM(C6,E6)</f>
        <v>459108.00000000029</v>
      </c>
      <c r="H6" s="156">
        <f t="shared" ref="H6:H16" si="3">G6/G$43</f>
        <v>6.2244640085554824E-2</v>
      </c>
      <c r="I6" s="197">
        <v>732.41905109999288</v>
      </c>
      <c r="J6" s="154">
        <f t="shared" ref="J6:J16" si="4">I6/I$43</f>
        <v>3.8246489889464677E-2</v>
      </c>
      <c r="K6" s="198">
        <v>72.226762500000049</v>
      </c>
      <c r="L6" s="154">
        <f>K6/K$43</f>
        <v>2.4702141192289556E-2</v>
      </c>
      <c r="M6" s="157">
        <f t="shared" ref="M6:M16" si="5">SUM(I6,K6)</f>
        <v>804.64581359999295</v>
      </c>
      <c r="N6" s="156">
        <f t="shared" ref="N6:N16" si="6">M6/M$43</f>
        <v>3.6452404538885111E-2</v>
      </c>
      <c r="O6" s="197">
        <v>164687.1566366094</v>
      </c>
      <c r="P6" s="158">
        <f t="shared" ref="P6:P16" si="7">O6/O$43</f>
        <v>4.8417598448179271E-2</v>
      </c>
      <c r="Q6" s="78"/>
      <c r="R6" s="316"/>
      <c r="S6" s="316"/>
      <c r="T6" s="316"/>
      <c r="U6" s="316"/>
      <c r="V6" s="316"/>
      <c r="W6" s="316"/>
      <c r="X6" s="316"/>
      <c r="Y6" s="304"/>
      <c r="Z6" s="316"/>
      <c r="AA6" s="304"/>
      <c r="AB6" s="304"/>
      <c r="AC6" s="304"/>
      <c r="AD6" s="115"/>
      <c r="AE6" s="115"/>
      <c r="AF6" s="115"/>
      <c r="AG6" s="115"/>
      <c r="AH6" s="115"/>
    </row>
    <row r="7" spans="1:34" s="79" customFormat="1" ht="18.75" customHeight="1" x14ac:dyDescent="0.2">
      <c r="A7" s="159">
        <v>2</v>
      </c>
      <c r="B7" s="160" t="s">
        <v>56</v>
      </c>
      <c r="C7" s="199">
        <v>296120.00000000041</v>
      </c>
      <c r="D7" s="161">
        <f t="shared" si="0"/>
        <v>4.0151298205422015E-2</v>
      </c>
      <c r="E7" s="200">
        <v>1</v>
      </c>
      <c r="F7" s="161">
        <f t="shared" si="1"/>
        <v>1.3157894736842105E-3</v>
      </c>
      <c r="G7" s="162">
        <f t="shared" si="2"/>
        <v>296121.00000000041</v>
      </c>
      <c r="H7" s="163">
        <f t="shared" si="3"/>
        <v>4.0147296642129071E-2</v>
      </c>
      <c r="I7" s="201">
        <v>321.20626489999933</v>
      </c>
      <c r="J7" s="161">
        <f t="shared" si="4"/>
        <v>1.677320127661908E-2</v>
      </c>
      <c r="K7" s="202">
        <v>19.598674010000003</v>
      </c>
      <c r="L7" s="161">
        <f>K7/K$43</f>
        <v>6.7029061779790488E-3</v>
      </c>
      <c r="M7" s="164">
        <f t="shared" si="5"/>
        <v>340.80493890999935</v>
      </c>
      <c r="N7" s="163">
        <f t="shared" si="6"/>
        <v>1.5439289302228505E-2</v>
      </c>
      <c r="O7" s="201">
        <v>70021.49379762364</v>
      </c>
      <c r="P7" s="165">
        <f t="shared" si="7"/>
        <v>2.0586138219119456E-2</v>
      </c>
      <c r="Q7" s="78"/>
      <c r="R7" s="316"/>
      <c r="S7" s="316"/>
      <c r="T7" s="316"/>
      <c r="U7" s="316"/>
      <c r="V7" s="316"/>
      <c r="W7" s="316"/>
      <c r="X7" s="316"/>
      <c r="Y7" s="304"/>
      <c r="Z7" s="316"/>
      <c r="AA7" s="304"/>
      <c r="AB7" s="304"/>
      <c r="AC7" s="304"/>
      <c r="AD7" s="166"/>
      <c r="AE7" s="115"/>
      <c r="AF7" s="115"/>
      <c r="AG7" s="115"/>
      <c r="AH7" s="115"/>
    </row>
    <row r="8" spans="1:34" s="79" customFormat="1" ht="18.75" customHeight="1" x14ac:dyDescent="0.2">
      <c r="A8" s="159">
        <v>3</v>
      </c>
      <c r="B8" s="160" t="s">
        <v>53</v>
      </c>
      <c r="C8" s="199">
        <v>536291.99999999674</v>
      </c>
      <c r="D8" s="161">
        <f t="shared" si="0"/>
        <v>7.2716533895657243E-2</v>
      </c>
      <c r="E8" s="200">
        <v>2</v>
      </c>
      <c r="F8" s="161">
        <f t="shared" si="1"/>
        <v>2.631578947368421E-3</v>
      </c>
      <c r="G8" s="162">
        <f t="shared" si="2"/>
        <v>536293.99999999674</v>
      </c>
      <c r="H8" s="163">
        <f t="shared" si="3"/>
        <v>7.2709312427669121E-2</v>
      </c>
      <c r="I8" s="201">
        <v>607.36468110001169</v>
      </c>
      <c r="J8" s="161">
        <f t="shared" si="4"/>
        <v>3.1716224612155994E-2</v>
      </c>
      <c r="K8" s="202">
        <v>23.402853899999997</v>
      </c>
      <c r="L8" s="161">
        <f t="shared" ref="L8:L14" si="8">K8/K$43</f>
        <v>8.0039666922676177E-3</v>
      </c>
      <c r="M8" s="164">
        <f t="shared" si="5"/>
        <v>630.76753500001166</v>
      </c>
      <c r="N8" s="163">
        <f t="shared" si="6"/>
        <v>2.8575297313665159E-2</v>
      </c>
      <c r="O8" s="201">
        <v>134681.87826152757</v>
      </c>
      <c r="P8" s="165">
        <f t="shared" si="7"/>
        <v>3.9596124148904129E-2</v>
      </c>
      <c r="Q8" s="78"/>
      <c r="R8" s="316"/>
      <c r="S8" s="316"/>
      <c r="T8" s="316"/>
      <c r="U8" s="316"/>
      <c r="V8" s="316"/>
      <c r="W8" s="316"/>
      <c r="X8" s="316"/>
      <c r="Y8" s="304"/>
      <c r="Z8" s="316"/>
      <c r="AA8" s="304"/>
      <c r="AB8" s="304"/>
      <c r="AC8" s="304"/>
      <c r="AD8" s="115"/>
      <c r="AE8" s="115"/>
      <c r="AF8" s="115"/>
      <c r="AG8" s="115"/>
      <c r="AH8" s="115"/>
    </row>
    <row r="9" spans="1:34" s="79" customFormat="1" ht="18.75" customHeight="1" x14ac:dyDescent="0.2">
      <c r="A9" s="159">
        <v>4</v>
      </c>
      <c r="B9" s="160" t="s">
        <v>58</v>
      </c>
      <c r="C9" s="199">
        <v>93502.000000000015</v>
      </c>
      <c r="D9" s="161">
        <f t="shared" si="0"/>
        <v>1.2678058506022438E-2</v>
      </c>
      <c r="E9" s="200">
        <v>1</v>
      </c>
      <c r="F9" s="161">
        <f t="shared" si="1"/>
        <v>1.3157894736842105E-3</v>
      </c>
      <c r="G9" s="162">
        <f t="shared" si="2"/>
        <v>93503.000000000015</v>
      </c>
      <c r="H9" s="163">
        <f t="shared" si="3"/>
        <v>1.2676887751726457E-2</v>
      </c>
      <c r="I9" s="201">
        <v>277.54397570000071</v>
      </c>
      <c r="J9" s="161">
        <f t="shared" si="4"/>
        <v>1.449318234492878E-2</v>
      </c>
      <c r="K9" s="202">
        <v>0.201463</v>
      </c>
      <c r="L9" s="161">
        <f t="shared" si="8"/>
        <v>6.8901987279607442E-5</v>
      </c>
      <c r="M9" s="164">
        <f t="shared" si="5"/>
        <v>277.7454387000007</v>
      </c>
      <c r="N9" s="163">
        <f t="shared" si="6"/>
        <v>1.258254118669366E-2</v>
      </c>
      <c r="O9" s="201">
        <v>50017.938399511171</v>
      </c>
      <c r="P9" s="165">
        <f t="shared" si="7"/>
        <v>1.470514462750128E-2</v>
      </c>
      <c r="Q9" s="78"/>
      <c r="R9" s="316"/>
      <c r="S9" s="316"/>
      <c r="T9" s="316"/>
      <c r="U9" s="316"/>
      <c r="V9" s="316"/>
      <c r="W9" s="316"/>
      <c r="X9" s="316"/>
      <c r="Y9" s="304"/>
      <c r="Z9" s="316"/>
      <c r="AA9" s="304"/>
      <c r="AB9" s="304"/>
      <c r="AC9" s="304"/>
      <c r="AD9" s="115"/>
      <c r="AE9" s="115"/>
      <c r="AF9" s="115"/>
      <c r="AG9" s="115"/>
      <c r="AH9" s="115"/>
    </row>
    <row r="10" spans="1:34" s="79" customFormat="1" ht="18.75" customHeight="1" x14ac:dyDescent="0.2">
      <c r="A10" s="159">
        <v>5</v>
      </c>
      <c r="B10" s="160" t="s">
        <v>51</v>
      </c>
      <c r="C10" s="199">
        <v>807494.00000000303</v>
      </c>
      <c r="D10" s="161">
        <f t="shared" si="0"/>
        <v>0.10948916788156531</v>
      </c>
      <c r="E10" s="200">
        <v>4</v>
      </c>
      <c r="F10" s="161">
        <f t="shared" si="1"/>
        <v>5.263157894736842E-3</v>
      </c>
      <c r="G10" s="162">
        <f t="shared" si="2"/>
        <v>807498.00000000303</v>
      </c>
      <c r="H10" s="163">
        <f t="shared" si="3"/>
        <v>0.10947842856104774</v>
      </c>
      <c r="I10" s="201">
        <v>812.23481620000382</v>
      </c>
      <c r="J10" s="161">
        <f t="shared" si="4"/>
        <v>4.2414421961046868E-2</v>
      </c>
      <c r="K10" s="202">
        <v>14.930313500000004</v>
      </c>
      <c r="L10" s="161">
        <f t="shared" si="8"/>
        <v>5.1062888513402037E-3</v>
      </c>
      <c r="M10" s="164">
        <f t="shared" si="5"/>
        <v>827.16512970000383</v>
      </c>
      <c r="N10" s="163">
        <f t="shared" si="6"/>
        <v>3.7472584109252825E-2</v>
      </c>
      <c r="O10" s="201">
        <v>186977.65879356366</v>
      </c>
      <c r="P10" s="165">
        <f t="shared" si="7"/>
        <v>5.497094847671314E-2</v>
      </c>
      <c r="Q10" s="78"/>
      <c r="R10" s="316"/>
      <c r="S10" s="316"/>
      <c r="T10" s="316"/>
      <c r="U10" s="316"/>
      <c r="V10" s="316"/>
      <c r="W10" s="316"/>
      <c r="X10" s="316"/>
      <c r="Y10" s="304"/>
      <c r="Z10" s="316"/>
      <c r="AA10" s="304"/>
      <c r="AB10" s="304"/>
      <c r="AC10" s="304"/>
      <c r="AD10" s="115"/>
      <c r="AE10" s="115"/>
      <c r="AF10" s="115"/>
      <c r="AG10" s="115"/>
      <c r="AH10" s="115"/>
    </row>
    <row r="11" spans="1:34" s="79" customFormat="1" ht="18.75" customHeight="1" x14ac:dyDescent="0.2">
      <c r="A11" s="159">
        <v>6</v>
      </c>
      <c r="B11" s="160" t="s">
        <v>52</v>
      </c>
      <c r="C11" s="199">
        <v>497144.00000000023</v>
      </c>
      <c r="D11" s="161">
        <f t="shared" si="0"/>
        <v>6.7408405359436388E-2</v>
      </c>
      <c r="E11" s="200">
        <v>72</v>
      </c>
      <c r="F11" s="161">
        <f t="shared" si="1"/>
        <v>9.4736842105263161E-2</v>
      </c>
      <c r="G11" s="162">
        <f t="shared" si="2"/>
        <v>497216.00000000023</v>
      </c>
      <c r="H11" s="163">
        <f t="shared" si="3"/>
        <v>6.7411221248114217E-2</v>
      </c>
      <c r="I11" s="201">
        <v>920.75484740004094</v>
      </c>
      <c r="J11" s="161">
        <f t="shared" si="4"/>
        <v>4.8081273840258794E-2</v>
      </c>
      <c r="K11" s="202">
        <v>318.59318200000007</v>
      </c>
      <c r="L11" s="161">
        <f t="shared" si="8"/>
        <v>0.10896146376026199</v>
      </c>
      <c r="M11" s="164">
        <f t="shared" si="5"/>
        <v>1239.348029400041</v>
      </c>
      <c r="N11" s="163">
        <f t="shared" si="6"/>
        <v>5.6145467942021694E-2</v>
      </c>
      <c r="O11" s="201">
        <v>193606.35671332318</v>
      </c>
      <c r="P11" s="165">
        <f t="shared" si="7"/>
        <v>5.6919768534499308E-2</v>
      </c>
      <c r="Q11" s="78"/>
      <c r="R11" s="316"/>
      <c r="S11" s="316"/>
      <c r="T11" s="316"/>
      <c r="U11" s="316"/>
      <c r="V11" s="316"/>
      <c r="W11" s="316"/>
      <c r="X11" s="316"/>
      <c r="Y11" s="304"/>
      <c r="Z11" s="316"/>
      <c r="AA11" s="304"/>
      <c r="AB11" s="304"/>
      <c r="AC11" s="304"/>
      <c r="AD11" s="115"/>
      <c r="AE11" s="115"/>
      <c r="AF11" s="115"/>
      <c r="AG11" s="115"/>
      <c r="AH11" s="115"/>
    </row>
    <row r="12" spans="1:34" s="79" customFormat="1" ht="18.75" customHeight="1" x14ac:dyDescent="0.2">
      <c r="A12" s="159">
        <v>7</v>
      </c>
      <c r="B12" s="160" t="s">
        <v>54</v>
      </c>
      <c r="C12" s="199">
        <v>361157.00000000058</v>
      </c>
      <c r="D12" s="161">
        <f t="shared" si="0"/>
        <v>4.8969750121489942E-2</v>
      </c>
      <c r="E12" s="200">
        <v>38</v>
      </c>
      <c r="F12" s="161">
        <f t="shared" si="1"/>
        <v>0.05</v>
      </c>
      <c r="G12" s="162">
        <f t="shared" si="2"/>
        <v>361195.00000000058</v>
      </c>
      <c r="H12" s="163">
        <f t="shared" si="3"/>
        <v>4.8969856277176607E-2</v>
      </c>
      <c r="I12" s="201">
        <v>650.28045770000517</v>
      </c>
      <c r="J12" s="161">
        <f t="shared" si="4"/>
        <v>3.3957261097164203E-2</v>
      </c>
      <c r="K12" s="202">
        <v>82.621120100000027</v>
      </c>
      <c r="L12" s="161">
        <f t="shared" si="8"/>
        <v>2.8257096172285334E-2</v>
      </c>
      <c r="M12" s="164">
        <f t="shared" si="5"/>
        <v>732.90157780000516</v>
      </c>
      <c r="N12" s="163">
        <f t="shared" si="6"/>
        <v>3.3202216863125425E-2</v>
      </c>
      <c r="O12" s="201">
        <v>114741.34785018431</v>
      </c>
      <c r="P12" s="165">
        <f t="shared" si="7"/>
        <v>3.3733659740519881E-2</v>
      </c>
      <c r="Q12" s="78"/>
      <c r="R12" s="316"/>
      <c r="S12" s="316"/>
      <c r="T12" s="316"/>
      <c r="U12" s="316"/>
      <c r="V12" s="316"/>
      <c r="W12" s="316"/>
      <c r="X12" s="316"/>
      <c r="Y12" s="304"/>
      <c r="Z12" s="316"/>
      <c r="AA12" s="304"/>
      <c r="AB12" s="304"/>
      <c r="AC12" s="304"/>
      <c r="AD12" s="115"/>
      <c r="AE12" s="166"/>
      <c r="AF12" s="166"/>
      <c r="AG12" s="115"/>
      <c r="AH12" s="115"/>
    </row>
    <row r="13" spans="1:34" s="79" customFormat="1" ht="18.75" customHeight="1" x14ac:dyDescent="0.2">
      <c r="A13" s="159">
        <v>8</v>
      </c>
      <c r="B13" s="160" t="s">
        <v>57</v>
      </c>
      <c r="C13" s="199">
        <v>163264.99999999991</v>
      </c>
      <c r="D13" s="161">
        <f t="shared" si="0"/>
        <v>2.2137314944982483E-2</v>
      </c>
      <c r="E13" s="200">
        <v>11</v>
      </c>
      <c r="F13" s="161">
        <f t="shared" si="1"/>
        <v>1.4473684210526316E-2</v>
      </c>
      <c r="G13" s="162">
        <f t="shared" si="2"/>
        <v>163275.99999999991</v>
      </c>
      <c r="H13" s="163">
        <f t="shared" si="3"/>
        <v>2.213652529385033E-2</v>
      </c>
      <c r="I13" s="201">
        <v>355.792242600002</v>
      </c>
      <c r="J13" s="161">
        <f t="shared" si="4"/>
        <v>1.8579260587110458E-2</v>
      </c>
      <c r="K13" s="202">
        <v>23.438920299999996</v>
      </c>
      <c r="L13" s="161">
        <f t="shared" si="8"/>
        <v>8.016301694893516E-3</v>
      </c>
      <c r="M13" s="164">
        <f t="shared" si="5"/>
        <v>379.231162900002</v>
      </c>
      <c r="N13" s="163">
        <f t="shared" si="6"/>
        <v>1.7180090333080225E-2</v>
      </c>
      <c r="O13" s="201">
        <v>62905.178145234946</v>
      </c>
      <c r="P13" s="165">
        <f t="shared" si="7"/>
        <v>1.8493959808096629E-2</v>
      </c>
      <c r="Q13" s="78"/>
      <c r="R13" s="316"/>
      <c r="S13" s="316"/>
      <c r="T13" s="316"/>
      <c r="U13" s="316"/>
      <c r="V13" s="316"/>
      <c r="W13" s="316"/>
      <c r="X13" s="316"/>
      <c r="Y13" s="304"/>
      <c r="Z13" s="316"/>
      <c r="AA13" s="304"/>
      <c r="AB13" s="304"/>
      <c r="AC13" s="305"/>
      <c r="AD13" s="115"/>
      <c r="AE13" s="167"/>
      <c r="AF13" s="167"/>
      <c r="AG13" s="167"/>
      <c r="AH13" s="115"/>
    </row>
    <row r="14" spans="1:34" s="79" customFormat="1" ht="18.75" customHeight="1" x14ac:dyDescent="0.2">
      <c r="A14" s="159">
        <v>9</v>
      </c>
      <c r="B14" s="160" t="s">
        <v>125</v>
      </c>
      <c r="C14" s="199">
        <v>866538.99999999977</v>
      </c>
      <c r="D14" s="161">
        <f t="shared" si="0"/>
        <v>0.11749515667846862</v>
      </c>
      <c r="E14" s="200">
        <v>96</v>
      </c>
      <c r="F14" s="161">
        <f t="shared" si="1"/>
        <v>0.12631578947368421</v>
      </c>
      <c r="G14" s="162">
        <f t="shared" si="2"/>
        <v>866634.99999999977</v>
      </c>
      <c r="H14" s="163">
        <f t="shared" si="3"/>
        <v>0.11749606554567718</v>
      </c>
      <c r="I14" s="201">
        <v>1445.6293534000099</v>
      </c>
      <c r="J14" s="161">
        <f t="shared" si="4"/>
        <v>7.5489910271569899E-2</v>
      </c>
      <c r="K14" s="202">
        <v>299.42341720000013</v>
      </c>
      <c r="L14" s="161">
        <f t="shared" si="8"/>
        <v>0.10240524802634231</v>
      </c>
      <c r="M14" s="164">
        <f t="shared" si="5"/>
        <v>1745.05277060001</v>
      </c>
      <c r="N14" s="163">
        <f t="shared" si="6"/>
        <v>7.905511774306756E-2</v>
      </c>
      <c r="O14" s="201">
        <v>286433.64290537854</v>
      </c>
      <c r="P14" s="165">
        <f t="shared" si="7"/>
        <v>8.4210750780300297E-2</v>
      </c>
      <c r="Q14" s="78"/>
      <c r="R14" s="316"/>
      <c r="S14" s="316"/>
      <c r="T14" s="316"/>
      <c r="U14" s="316"/>
      <c r="V14" s="316"/>
      <c r="W14" s="316"/>
      <c r="X14" s="316"/>
      <c r="Y14" s="304"/>
      <c r="Z14" s="316"/>
      <c r="AA14" s="304"/>
      <c r="AB14" s="304"/>
      <c r="AC14" s="305"/>
      <c r="AD14" s="115"/>
      <c r="AE14" s="167"/>
      <c r="AF14" s="167"/>
      <c r="AG14" s="167"/>
      <c r="AH14" s="115"/>
    </row>
    <row r="15" spans="1:34" s="79" customFormat="1" ht="18.75" customHeight="1" x14ac:dyDescent="0.2">
      <c r="A15" s="159">
        <v>10</v>
      </c>
      <c r="B15" s="160" t="s">
        <v>122</v>
      </c>
      <c r="C15" s="199">
        <v>10269.999999999998</v>
      </c>
      <c r="D15" s="161">
        <f t="shared" si="0"/>
        <v>1.3925227359505722E-3</v>
      </c>
      <c r="E15" s="200"/>
      <c r="F15" s="161">
        <f t="shared" si="1"/>
        <v>0</v>
      </c>
      <c r="G15" s="162">
        <f t="shared" si="2"/>
        <v>10269.999999999998</v>
      </c>
      <c r="H15" s="163">
        <f t="shared" si="3"/>
        <v>1.3923792521120248E-3</v>
      </c>
      <c r="I15" s="201">
        <v>25.36807619999998</v>
      </c>
      <c r="J15" s="161">
        <f t="shared" si="4"/>
        <v>1.3247059431909936E-3</v>
      </c>
      <c r="K15" s="202"/>
      <c r="L15" s="161"/>
      <c r="M15" s="164">
        <f t="shared" si="5"/>
        <v>25.36807619999998</v>
      </c>
      <c r="N15" s="163">
        <f t="shared" si="6"/>
        <v>1.1492353037648E-3</v>
      </c>
      <c r="O15" s="201">
        <v>3575.3887672362675</v>
      </c>
      <c r="P15" s="165">
        <f t="shared" si="7"/>
        <v>1.0511550576476111E-3</v>
      </c>
      <c r="Q15" s="78"/>
      <c r="R15" s="316"/>
      <c r="S15" s="316"/>
      <c r="T15" s="316"/>
      <c r="U15" s="316"/>
      <c r="V15" s="316"/>
      <c r="W15" s="316"/>
      <c r="X15" s="316"/>
      <c r="Y15" s="304"/>
      <c r="Z15" s="316"/>
      <c r="AA15" s="304"/>
      <c r="AB15" s="304"/>
      <c r="AC15" s="305"/>
      <c r="AD15" s="115"/>
      <c r="AE15" s="167"/>
      <c r="AF15" s="167"/>
      <c r="AG15" s="167"/>
      <c r="AH15" s="115"/>
    </row>
    <row r="16" spans="1:34" s="79" customFormat="1" ht="18.75" customHeight="1" thickBot="1" x14ac:dyDescent="0.25">
      <c r="A16" s="205">
        <v>11</v>
      </c>
      <c r="B16" s="160" t="s">
        <v>123</v>
      </c>
      <c r="C16" s="199">
        <v>426395.99999999959</v>
      </c>
      <c r="D16" s="161">
        <f t="shared" si="0"/>
        <v>5.7815591481828597E-2</v>
      </c>
      <c r="E16" s="200">
        <v>37</v>
      </c>
      <c r="F16" s="161">
        <f t="shared" si="1"/>
        <v>4.8684210526315788E-2</v>
      </c>
      <c r="G16" s="162">
        <f t="shared" si="2"/>
        <v>426432.99999999959</v>
      </c>
      <c r="H16" s="163">
        <f t="shared" si="3"/>
        <v>5.78146505955099E-2</v>
      </c>
      <c r="I16" s="201">
        <v>892.75506029999758</v>
      </c>
      <c r="J16" s="161">
        <f t="shared" si="4"/>
        <v>4.6619141509565538E-2</v>
      </c>
      <c r="K16" s="202">
        <v>120.30103309999993</v>
      </c>
      <c r="L16" s="161">
        <f>K16/K$43</f>
        <v>4.1143933389157457E-2</v>
      </c>
      <c r="M16" s="164">
        <f t="shared" si="5"/>
        <v>1013.0560933999975</v>
      </c>
      <c r="N16" s="163">
        <f t="shared" si="6"/>
        <v>4.5893895069162902E-2</v>
      </c>
      <c r="O16" s="201">
        <v>164536.10268471352</v>
      </c>
      <c r="P16" s="165">
        <f t="shared" si="7"/>
        <v>4.8373188976692412E-2</v>
      </c>
      <c r="Q16" s="78"/>
      <c r="R16" s="316"/>
      <c r="S16" s="316"/>
      <c r="T16" s="316"/>
      <c r="U16" s="316"/>
      <c r="V16" s="316"/>
      <c r="W16" s="316"/>
      <c r="X16" s="316"/>
      <c r="Y16" s="304"/>
      <c r="Z16" s="316"/>
      <c r="AA16" s="304"/>
      <c r="AB16" s="304"/>
      <c r="AC16" s="304"/>
      <c r="AD16" s="115"/>
      <c r="AE16" s="167"/>
      <c r="AF16" s="167"/>
      <c r="AG16" s="167"/>
      <c r="AH16" s="115"/>
    </row>
    <row r="17" spans="1:34" s="79" customFormat="1" ht="18.75" customHeight="1" thickTop="1" thickBot="1" x14ac:dyDescent="0.25">
      <c r="A17" s="168"/>
      <c r="B17" s="169" t="s">
        <v>2</v>
      </c>
      <c r="C17" s="170">
        <f>SUM(C6:C16)</f>
        <v>4517254.0000000009</v>
      </c>
      <c r="D17" s="174"/>
      <c r="E17" s="172">
        <f>SUM(E6:E16)</f>
        <v>295</v>
      </c>
      <c r="F17" s="171"/>
      <c r="G17" s="173">
        <f>SUM(G6:G16)</f>
        <v>4517549.0000000009</v>
      </c>
      <c r="H17" s="174">
        <f>SUM(H6:H16)</f>
        <v>0.61247726368056754</v>
      </c>
      <c r="I17" s="175">
        <f>SUM(I6:I16)</f>
        <v>7041.3488266000641</v>
      </c>
      <c r="J17" s="171"/>
      <c r="K17" s="121">
        <f>SUM(K6:K16)</f>
        <v>974.73773961000018</v>
      </c>
      <c r="L17" s="171"/>
      <c r="M17" s="176">
        <f>SUM(M6:M16)</f>
        <v>8016.086566210065</v>
      </c>
      <c r="N17" s="174">
        <f>SUM(N6:N16)</f>
        <v>0.36314813970494786</v>
      </c>
      <c r="O17" s="177">
        <f>SUM(O6:O16)</f>
        <v>1432184.1429549062</v>
      </c>
      <c r="P17" s="178">
        <f>SUM(P6:P16)</f>
        <v>0.42105843681817345</v>
      </c>
      <c r="Q17" s="127"/>
      <c r="R17" s="304"/>
      <c r="S17" s="304"/>
      <c r="T17" s="304"/>
      <c r="U17" s="304"/>
      <c r="V17" s="304"/>
      <c r="W17" s="304"/>
      <c r="X17" s="304"/>
      <c r="Y17" s="304"/>
      <c r="Z17" s="316"/>
      <c r="AA17" s="304"/>
      <c r="AB17" s="304"/>
      <c r="AC17" s="304"/>
      <c r="AD17" s="115"/>
      <c r="AE17" s="167"/>
      <c r="AF17" s="167"/>
      <c r="AG17" s="167"/>
      <c r="AH17" s="115"/>
    </row>
    <row r="18" spans="1:34" s="79" customFormat="1" ht="18.75" customHeight="1" x14ac:dyDescent="0.2">
      <c r="A18" s="107"/>
      <c r="B18" s="179"/>
      <c r="C18" s="132"/>
      <c r="D18" s="180"/>
      <c r="E18" s="132"/>
      <c r="F18" s="180"/>
      <c r="G18" s="181"/>
      <c r="H18" s="180"/>
      <c r="I18" s="132"/>
      <c r="J18" s="180"/>
      <c r="K18" s="132"/>
      <c r="L18" s="180"/>
      <c r="M18" s="182"/>
      <c r="N18" s="180"/>
      <c r="O18" s="109"/>
      <c r="P18" s="109"/>
      <c r="Q18" s="78"/>
      <c r="R18" s="316"/>
      <c r="S18" s="316"/>
      <c r="T18" s="316"/>
      <c r="U18" s="316"/>
      <c r="V18" s="316"/>
      <c r="W18" s="316"/>
      <c r="X18" s="316"/>
      <c r="Y18" s="304"/>
      <c r="Z18" s="316"/>
      <c r="AA18" s="304"/>
      <c r="AB18" s="304"/>
      <c r="AC18" s="304"/>
      <c r="AD18" s="115"/>
      <c r="AE18" s="167"/>
      <c r="AF18" s="167"/>
      <c r="AG18" s="167"/>
      <c r="AH18" s="115"/>
    </row>
    <row r="19" spans="1:34" s="79" customFormat="1" ht="18.75" customHeight="1" x14ac:dyDescent="0.2">
      <c r="A19" s="107"/>
      <c r="P19" s="109"/>
      <c r="Q19" s="78"/>
      <c r="R19" s="316"/>
      <c r="S19" s="316"/>
      <c r="T19" s="316"/>
      <c r="U19" s="316"/>
      <c r="V19" s="316"/>
      <c r="W19" s="316"/>
      <c r="X19" s="316"/>
      <c r="Y19" s="304"/>
      <c r="Z19" s="316"/>
      <c r="AA19" s="304"/>
      <c r="AB19" s="304"/>
      <c r="AC19" s="304"/>
      <c r="AD19" s="115"/>
      <c r="AE19" s="167"/>
      <c r="AF19" s="167"/>
      <c r="AG19" s="167"/>
      <c r="AH19" s="115"/>
    </row>
    <row r="20" spans="1:34" s="79" customFormat="1" ht="18.75" customHeight="1" thickBot="1" x14ac:dyDescent="0.25">
      <c r="A20" s="150" t="s">
        <v>170</v>
      </c>
      <c r="B20" s="78"/>
      <c r="C20" s="132"/>
      <c r="D20" s="180"/>
      <c r="E20" s="132"/>
      <c r="F20" s="180"/>
      <c r="G20" s="181"/>
      <c r="H20" s="180"/>
      <c r="I20" s="132"/>
      <c r="J20" s="180"/>
      <c r="K20" s="132"/>
      <c r="L20" s="180"/>
      <c r="M20" s="182"/>
      <c r="N20" s="180"/>
      <c r="O20" s="109"/>
      <c r="P20" s="109"/>
      <c r="Q20" s="78"/>
      <c r="R20" s="316"/>
      <c r="S20" s="316"/>
      <c r="T20" s="316"/>
      <c r="U20" s="316"/>
      <c r="V20" s="316"/>
      <c r="W20" s="316"/>
      <c r="X20" s="316"/>
      <c r="Y20" s="304"/>
      <c r="Z20" s="316"/>
      <c r="AA20" s="304"/>
      <c r="AB20" s="304"/>
      <c r="AC20" s="304"/>
      <c r="AD20" s="115"/>
      <c r="AE20" s="167"/>
      <c r="AF20" s="167"/>
      <c r="AG20" s="167"/>
      <c r="AH20" s="115"/>
    </row>
    <row r="21" spans="1:34" s="79" customFormat="1" ht="18.75" customHeight="1" x14ac:dyDescent="0.2">
      <c r="A21" s="394" t="s">
        <v>5</v>
      </c>
      <c r="B21" s="396" t="s">
        <v>8</v>
      </c>
      <c r="C21" s="370" t="s">
        <v>182</v>
      </c>
      <c r="D21" s="368"/>
      <c r="E21" s="368"/>
      <c r="F21" s="368"/>
      <c r="G21" s="368"/>
      <c r="H21" s="369"/>
      <c r="I21" s="370" t="s">
        <v>183</v>
      </c>
      <c r="J21" s="368"/>
      <c r="K21" s="368"/>
      <c r="L21" s="368"/>
      <c r="M21" s="368"/>
      <c r="N21" s="369"/>
      <c r="O21" s="370" t="s">
        <v>184</v>
      </c>
      <c r="P21" s="369"/>
      <c r="Q21" s="78"/>
      <c r="R21" s="316"/>
      <c r="S21" s="316"/>
      <c r="T21" s="316"/>
      <c r="U21" s="316"/>
      <c r="V21" s="316"/>
      <c r="W21" s="316"/>
      <c r="X21" s="316"/>
      <c r="Y21" s="304"/>
      <c r="Z21" s="316"/>
      <c r="AA21" s="304"/>
      <c r="AB21" s="304"/>
      <c r="AC21" s="304"/>
      <c r="AD21" s="115"/>
      <c r="AE21" s="167"/>
      <c r="AF21" s="167"/>
      <c r="AG21" s="167"/>
      <c r="AH21" s="115"/>
    </row>
    <row r="22" spans="1:34" s="79" customFormat="1" ht="18.75" customHeight="1" x14ac:dyDescent="0.2">
      <c r="A22" s="395"/>
      <c r="B22" s="397"/>
      <c r="C22" s="279" t="s">
        <v>49</v>
      </c>
      <c r="D22" s="274" t="s">
        <v>6</v>
      </c>
      <c r="E22" s="280" t="s">
        <v>50</v>
      </c>
      <c r="F22" s="274" t="s">
        <v>6</v>
      </c>
      <c r="G22" s="280" t="s">
        <v>2</v>
      </c>
      <c r="H22" s="278" t="s">
        <v>6</v>
      </c>
      <c r="I22" s="279" t="s">
        <v>49</v>
      </c>
      <c r="J22" s="274" t="s">
        <v>6</v>
      </c>
      <c r="K22" s="280" t="s">
        <v>50</v>
      </c>
      <c r="L22" s="274" t="s">
        <v>6</v>
      </c>
      <c r="M22" s="280" t="s">
        <v>2</v>
      </c>
      <c r="N22" s="278" t="s">
        <v>6</v>
      </c>
      <c r="O22" s="293" t="s">
        <v>38</v>
      </c>
      <c r="P22" s="278" t="s">
        <v>6</v>
      </c>
      <c r="Q22" s="78"/>
      <c r="R22" s="316"/>
      <c r="S22" s="316"/>
      <c r="T22" s="316"/>
      <c r="U22" s="316"/>
      <c r="V22" s="316"/>
      <c r="W22" s="316"/>
      <c r="X22" s="316"/>
      <c r="Y22" s="304"/>
      <c r="Z22" s="316"/>
      <c r="AA22" s="304"/>
      <c r="AB22" s="304"/>
      <c r="AC22" s="304"/>
      <c r="AD22" s="115"/>
      <c r="AE22" s="167"/>
      <c r="AF22" s="167"/>
      <c r="AG22" s="167"/>
      <c r="AH22" s="115"/>
    </row>
    <row r="23" spans="1:34" s="80" customFormat="1" ht="18.75" customHeight="1" x14ac:dyDescent="0.2">
      <c r="A23" s="159">
        <v>12</v>
      </c>
      <c r="B23" s="160" t="s">
        <v>203</v>
      </c>
      <c r="C23" s="195">
        <v>3755</v>
      </c>
      <c r="D23" s="154">
        <f t="shared" ref="D23:D34" si="9">C23/C$43</f>
        <v>5.0914536256031154E-4</v>
      </c>
      <c r="E23" s="196">
        <v>37</v>
      </c>
      <c r="F23" s="154">
        <f>E23/E$43</f>
        <v>4.8684210526315788E-2</v>
      </c>
      <c r="G23" s="155">
        <f t="shared" ref="G23:G34" si="10">SUM(C23,E23)</f>
        <v>3792</v>
      </c>
      <c r="H23" s="156">
        <f t="shared" ref="H23:H34" si="11">G23/G$43</f>
        <v>5.1410926231828624E-4</v>
      </c>
      <c r="I23" s="197">
        <v>124.42697679999986</v>
      </c>
      <c r="J23" s="154">
        <f t="shared" ref="J23:J34" si="12">I23/I$43</f>
        <v>6.4975031752801124E-3</v>
      </c>
      <c r="K23" s="198">
        <v>106.66349759999991</v>
      </c>
      <c r="L23" s="154">
        <f>K23/K$43</f>
        <v>3.6479785145826442E-2</v>
      </c>
      <c r="M23" s="157">
        <f t="shared" ref="M23:M34" si="13">SUM(I23,K23)</f>
        <v>231.09047439999978</v>
      </c>
      <c r="N23" s="158">
        <f t="shared" ref="N23:N34" si="14">M23/M$43</f>
        <v>1.0468958286408635E-2</v>
      </c>
      <c r="O23" s="203">
        <v>9851.9917971724717</v>
      </c>
      <c r="P23" s="158">
        <f>O23/O$43</f>
        <v>2.8964601277487543E-3</v>
      </c>
      <c r="Q23" s="78"/>
      <c r="R23" s="316"/>
      <c r="S23" s="316"/>
      <c r="T23" s="316"/>
      <c r="U23" s="316"/>
      <c r="V23" s="316"/>
      <c r="W23" s="316"/>
      <c r="X23" s="316"/>
      <c r="Y23" s="304"/>
      <c r="Z23" s="316"/>
      <c r="AA23" s="306"/>
      <c r="AB23" s="306"/>
      <c r="AC23" s="306"/>
      <c r="AD23" s="117"/>
      <c r="AE23" s="183"/>
      <c r="AF23" s="183"/>
      <c r="AG23" s="183"/>
      <c r="AH23" s="117"/>
    </row>
    <row r="24" spans="1:34" s="80" customFormat="1" ht="18.75" customHeight="1" x14ac:dyDescent="0.2">
      <c r="A24" s="159">
        <v>13</v>
      </c>
      <c r="B24" s="160" t="s">
        <v>155</v>
      </c>
      <c r="C24" s="199">
        <v>2378.9999999999995</v>
      </c>
      <c r="D24" s="161">
        <f t="shared" si="9"/>
        <v>3.2257172237842369E-4</v>
      </c>
      <c r="E24" s="200"/>
      <c r="F24" s="161">
        <f>E24/E$43</f>
        <v>0</v>
      </c>
      <c r="G24" s="162">
        <f>SUM(C24,E24)</f>
        <v>2378.9999999999995</v>
      </c>
      <c r="H24" s="163">
        <f t="shared" si="11"/>
        <v>3.225384849829121E-4</v>
      </c>
      <c r="I24" s="201">
        <v>2.2493713000000004</v>
      </c>
      <c r="J24" s="161">
        <f t="shared" si="12"/>
        <v>1.1746083960254166E-4</v>
      </c>
      <c r="K24" s="202">
        <v>0.32361859999999998</v>
      </c>
      <c r="L24" s="161">
        <f>K24/K$43</f>
        <v>1.1068019765735826E-4</v>
      </c>
      <c r="M24" s="164">
        <f t="shared" si="13"/>
        <v>2.5729899000000005</v>
      </c>
      <c r="N24" s="165">
        <f t="shared" si="14"/>
        <v>1.1656267530883029E-4</v>
      </c>
      <c r="O24" s="204">
        <v>633.55585908180808</v>
      </c>
      <c r="P24" s="165">
        <f t="shared" ref="P24:P34" si="15">O24/O$43</f>
        <v>1.8626378526408557E-4</v>
      </c>
      <c r="Q24" s="78"/>
      <c r="R24" s="316"/>
      <c r="S24" s="316"/>
      <c r="T24" s="316"/>
      <c r="U24" s="316"/>
      <c r="V24" s="316"/>
      <c r="W24" s="316"/>
      <c r="X24" s="316"/>
      <c r="Y24" s="306"/>
      <c r="Z24" s="316"/>
      <c r="AA24" s="306"/>
      <c r="AB24" s="306"/>
      <c r="AC24" s="306"/>
      <c r="AD24" s="117"/>
      <c r="AE24" s="183"/>
      <c r="AF24" s="183"/>
      <c r="AG24" s="183"/>
      <c r="AH24" s="117"/>
    </row>
    <row r="25" spans="1:34" s="79" customFormat="1" ht="18.75" customHeight="1" x14ac:dyDescent="0.2">
      <c r="A25" s="159">
        <v>14</v>
      </c>
      <c r="B25" s="160" t="s">
        <v>106</v>
      </c>
      <c r="C25" s="199">
        <v>240930.00000000015</v>
      </c>
      <c r="D25" s="161">
        <f t="shared" si="9"/>
        <v>3.2668013901905706E-2</v>
      </c>
      <c r="E25" s="200">
        <v>26.000000000000007</v>
      </c>
      <c r="F25" s="161">
        <f>E25/E$43</f>
        <v>3.4210526315789483E-2</v>
      </c>
      <c r="G25" s="162">
        <f t="shared" si="10"/>
        <v>240956.00000000015</v>
      </c>
      <c r="H25" s="163">
        <f t="shared" si="11"/>
        <v>3.2668172840497112E-2</v>
      </c>
      <c r="I25" s="201">
        <v>672.99109349999799</v>
      </c>
      <c r="J25" s="161">
        <f t="shared" si="12"/>
        <v>3.5143197073574453E-2</v>
      </c>
      <c r="K25" s="202">
        <v>38.488954299999996</v>
      </c>
      <c r="L25" s="161">
        <f>K25/K$43</f>
        <v>1.3163535932573186E-2</v>
      </c>
      <c r="M25" s="164">
        <f t="shared" si="13"/>
        <v>711.48004779999803</v>
      </c>
      <c r="N25" s="165">
        <f t="shared" si="14"/>
        <v>3.2231769662376911E-2</v>
      </c>
      <c r="O25" s="204">
        <v>116206.48408788188</v>
      </c>
      <c r="P25" s="165">
        <f t="shared" si="15"/>
        <v>3.4164406008033901E-2</v>
      </c>
      <c r="Q25" s="78"/>
      <c r="R25" s="316"/>
      <c r="S25" s="316"/>
      <c r="T25" s="316"/>
      <c r="U25" s="316"/>
      <c r="V25" s="316"/>
      <c r="W25" s="316"/>
      <c r="X25" s="316"/>
      <c r="Y25" s="306"/>
      <c r="Z25" s="316"/>
      <c r="AA25" s="304"/>
      <c r="AB25" s="304"/>
      <c r="AC25" s="304"/>
      <c r="AD25" s="115"/>
      <c r="AE25" s="167"/>
      <c r="AF25" s="167"/>
      <c r="AG25" s="167"/>
      <c r="AH25" s="115"/>
    </row>
    <row r="26" spans="1:34" s="79" customFormat="1" ht="18.75" customHeight="1" x14ac:dyDescent="0.2">
      <c r="A26" s="159">
        <v>15</v>
      </c>
      <c r="B26" s="160" t="s">
        <v>63</v>
      </c>
      <c r="C26" s="199">
        <v>2028.9999999999995</v>
      </c>
      <c r="D26" s="161">
        <f t="shared" si="9"/>
        <v>2.751147644833214E-4</v>
      </c>
      <c r="E26" s="200"/>
      <c r="F26" s="161"/>
      <c r="G26" s="162">
        <f t="shared" si="10"/>
        <v>2028.9999999999995</v>
      </c>
      <c r="H26" s="163">
        <f t="shared" si="11"/>
        <v>2.7508641699467367E-4</v>
      </c>
      <c r="I26" s="201">
        <v>3.148630400000004</v>
      </c>
      <c r="J26" s="161">
        <f t="shared" si="12"/>
        <v>1.6441961822047209E-4</v>
      </c>
      <c r="K26" s="202"/>
      <c r="L26" s="161"/>
      <c r="M26" s="164">
        <f t="shared" si="13"/>
        <v>3.148630400000004</v>
      </c>
      <c r="N26" s="165">
        <f t="shared" si="14"/>
        <v>1.4264058439666352E-4</v>
      </c>
      <c r="O26" s="204">
        <v>844.43875923763801</v>
      </c>
      <c r="P26" s="165">
        <f t="shared" si="15"/>
        <v>2.4826281292270448E-4</v>
      </c>
      <c r="Q26" s="78"/>
      <c r="R26" s="316"/>
      <c r="S26" s="316"/>
      <c r="T26" s="316"/>
      <c r="U26" s="316"/>
      <c r="V26" s="316"/>
      <c r="W26" s="316"/>
      <c r="X26" s="316"/>
      <c r="Y26" s="304"/>
      <c r="Z26" s="316"/>
      <c r="AA26" s="304"/>
      <c r="AB26" s="304"/>
      <c r="AC26" s="304"/>
      <c r="AD26" s="115"/>
      <c r="AE26" s="115"/>
      <c r="AF26" s="115"/>
      <c r="AG26" s="115"/>
      <c r="AH26" s="115"/>
    </row>
    <row r="27" spans="1:34" s="79" customFormat="1" ht="18.75" customHeight="1" x14ac:dyDescent="0.2">
      <c r="A27" s="159">
        <v>16</v>
      </c>
      <c r="B27" s="160" t="s">
        <v>154</v>
      </c>
      <c r="C27" s="199">
        <v>2158</v>
      </c>
      <c r="D27" s="161">
        <f t="shared" si="9"/>
        <v>2.9260604325037344E-4</v>
      </c>
      <c r="E27" s="200"/>
      <c r="F27" s="161"/>
      <c r="G27" s="162">
        <f t="shared" si="10"/>
        <v>2158</v>
      </c>
      <c r="H27" s="163">
        <f t="shared" si="11"/>
        <v>2.925758934817673E-4</v>
      </c>
      <c r="I27" s="201">
        <v>1.3504484999999997</v>
      </c>
      <c r="J27" s="161">
        <f t="shared" si="12"/>
        <v>7.0519622371812473E-5</v>
      </c>
      <c r="K27" s="202"/>
      <c r="L27" s="161"/>
      <c r="M27" s="164">
        <f t="shared" si="13"/>
        <v>1.3504484999999997</v>
      </c>
      <c r="N27" s="163">
        <f t="shared" si="14"/>
        <v>6.1178588391193003E-5</v>
      </c>
      <c r="O27" s="204">
        <v>365.6210761217153</v>
      </c>
      <c r="P27" s="165">
        <f t="shared" si="15"/>
        <v>1.0749165150087481E-4</v>
      </c>
      <c r="Q27" s="78"/>
      <c r="R27" s="316"/>
      <c r="S27" s="316"/>
      <c r="T27" s="316"/>
      <c r="U27" s="316"/>
      <c r="V27" s="316"/>
      <c r="W27" s="316"/>
      <c r="X27" s="316"/>
      <c r="Y27" s="304"/>
      <c r="Z27" s="316"/>
      <c r="AA27" s="304"/>
      <c r="AB27" s="304"/>
      <c r="AC27" s="304"/>
    </row>
    <row r="28" spans="1:34" s="79" customFormat="1" ht="18.75" customHeight="1" x14ac:dyDescent="0.2">
      <c r="A28" s="159">
        <v>17</v>
      </c>
      <c r="B28" s="160" t="s">
        <v>119</v>
      </c>
      <c r="C28" s="199">
        <v>5712.0000000000027</v>
      </c>
      <c r="D28" s="161">
        <f t="shared" si="9"/>
        <v>7.7449755284806948E-4</v>
      </c>
      <c r="E28" s="200"/>
      <c r="F28" s="161"/>
      <c r="G28" s="162">
        <f t="shared" si="10"/>
        <v>5712.0000000000027</v>
      </c>
      <c r="H28" s="163">
        <f t="shared" si="11"/>
        <v>7.7441774956805173E-4</v>
      </c>
      <c r="I28" s="201">
        <v>3.372724800000007</v>
      </c>
      <c r="J28" s="161">
        <f t="shared" si="12"/>
        <v>1.761216953182941E-4</v>
      </c>
      <c r="K28" s="202"/>
      <c r="L28" s="161"/>
      <c r="M28" s="164">
        <f t="shared" si="13"/>
        <v>3.372724800000007</v>
      </c>
      <c r="N28" s="165">
        <f t="shared" si="14"/>
        <v>1.5279260356538529E-4</v>
      </c>
      <c r="O28" s="204">
        <v>1219.0872713185363</v>
      </c>
      <c r="P28" s="165">
        <f t="shared" si="15"/>
        <v>3.5840850726586863E-4</v>
      </c>
      <c r="Q28" s="78"/>
      <c r="R28" s="316"/>
      <c r="S28" s="316"/>
      <c r="T28" s="316"/>
      <c r="U28" s="316"/>
      <c r="V28" s="316"/>
      <c r="W28" s="316"/>
      <c r="X28" s="316"/>
      <c r="Y28" s="304"/>
      <c r="Z28" s="316"/>
      <c r="AA28" s="304"/>
      <c r="AB28" s="304"/>
      <c r="AC28" s="304"/>
    </row>
    <row r="29" spans="1:34" s="79" customFormat="1" ht="18.75" customHeight="1" x14ac:dyDescent="0.2">
      <c r="A29" s="159">
        <v>18</v>
      </c>
      <c r="B29" s="160" t="s">
        <v>60</v>
      </c>
      <c r="C29" s="199">
        <v>8229.0000000000036</v>
      </c>
      <c r="D29" s="161">
        <f t="shared" si="9"/>
        <v>1.1157808757679907E-3</v>
      </c>
      <c r="E29" s="200"/>
      <c r="F29" s="161"/>
      <c r="G29" s="162">
        <f t="shared" si="10"/>
        <v>8229.0000000000036</v>
      </c>
      <c r="H29" s="163">
        <f t="shared" si="11"/>
        <v>1.1156659070720408E-3</v>
      </c>
      <c r="I29" s="201">
        <v>10.40751349999999</v>
      </c>
      <c r="J29" s="161">
        <f t="shared" si="12"/>
        <v>5.4347420271823755E-4</v>
      </c>
      <c r="K29" s="202"/>
      <c r="L29" s="161"/>
      <c r="M29" s="164">
        <f t="shared" si="13"/>
        <v>10.40751349999999</v>
      </c>
      <c r="N29" s="163">
        <f t="shared" si="14"/>
        <v>4.7148557282434981E-4</v>
      </c>
      <c r="O29" s="204">
        <v>0</v>
      </c>
      <c r="P29" s="165">
        <f t="shared" si="15"/>
        <v>0</v>
      </c>
      <c r="Q29" s="78"/>
      <c r="R29" s="316"/>
      <c r="S29" s="316"/>
      <c r="T29" s="316"/>
      <c r="U29" s="316"/>
      <c r="V29" s="316"/>
      <c r="W29" s="316"/>
      <c r="X29" s="316"/>
      <c r="Y29" s="304"/>
      <c r="Z29" s="316"/>
      <c r="AA29" s="304"/>
      <c r="AB29" s="304"/>
      <c r="AC29" s="304"/>
    </row>
    <row r="30" spans="1:34" s="79" customFormat="1" ht="18.75" customHeight="1" x14ac:dyDescent="0.2">
      <c r="A30" s="159">
        <v>19</v>
      </c>
      <c r="B30" s="160" t="s">
        <v>59</v>
      </c>
      <c r="C30" s="199">
        <v>23743.999999999985</v>
      </c>
      <c r="D30" s="161">
        <f t="shared" si="9"/>
        <v>3.2194800236037364E-3</v>
      </c>
      <c r="E30" s="200"/>
      <c r="F30" s="161"/>
      <c r="G30" s="162">
        <f t="shared" si="10"/>
        <v>23743.999999999985</v>
      </c>
      <c r="H30" s="163">
        <f t="shared" si="11"/>
        <v>3.2191482923220938E-3</v>
      </c>
      <c r="I30" s="201">
        <v>27.25488580000005</v>
      </c>
      <c r="J30" s="161">
        <f t="shared" si="12"/>
        <v>1.4232340251426679E-3</v>
      </c>
      <c r="K30" s="202"/>
      <c r="L30" s="161"/>
      <c r="M30" s="164">
        <f t="shared" si="13"/>
        <v>27.25488580000005</v>
      </c>
      <c r="N30" s="165">
        <f t="shared" si="14"/>
        <v>1.2347123492729819E-3</v>
      </c>
      <c r="O30" s="204">
        <v>6197.1678377605631</v>
      </c>
      <c r="P30" s="165">
        <f t="shared" si="15"/>
        <v>1.8219513288868197E-3</v>
      </c>
      <c r="Q30" s="78"/>
      <c r="R30" s="316"/>
      <c r="S30" s="316"/>
      <c r="T30" s="316"/>
      <c r="U30" s="316"/>
      <c r="V30" s="316"/>
      <c r="W30" s="316"/>
      <c r="X30" s="316"/>
      <c r="Y30" s="316"/>
      <c r="Z30" s="316"/>
      <c r="AA30" s="304"/>
      <c r="AB30" s="304"/>
      <c r="AC30" s="304"/>
    </row>
    <row r="31" spans="1:34" s="79" customFormat="1" ht="18.75" customHeight="1" x14ac:dyDescent="0.2">
      <c r="A31" s="159">
        <v>20</v>
      </c>
      <c r="B31" s="160" t="s">
        <v>61</v>
      </c>
      <c r="C31" s="199">
        <v>11010.000000000002</v>
      </c>
      <c r="D31" s="161">
        <f t="shared" si="9"/>
        <v>1.4928603040716461E-3</v>
      </c>
      <c r="E31" s="200"/>
      <c r="F31" s="161"/>
      <c r="G31" s="162">
        <f t="shared" si="10"/>
        <v>11010.000000000002</v>
      </c>
      <c r="H31" s="163">
        <f t="shared" si="11"/>
        <v>1.4927064815728724E-3</v>
      </c>
      <c r="I31" s="201">
        <v>15.698656800000006</v>
      </c>
      <c r="J31" s="161">
        <f t="shared" si="12"/>
        <v>8.197745780610566E-4</v>
      </c>
      <c r="K31" s="202"/>
      <c r="L31" s="161"/>
      <c r="M31" s="164">
        <f t="shared" si="13"/>
        <v>15.698656800000006</v>
      </c>
      <c r="N31" s="163">
        <f t="shared" si="14"/>
        <v>7.1118718163765864E-4</v>
      </c>
      <c r="O31" s="204">
        <v>3347.634777144669</v>
      </c>
      <c r="P31" s="165">
        <f t="shared" si="15"/>
        <v>9.8419597314803524E-4</v>
      </c>
      <c r="Q31" s="78"/>
      <c r="R31" s="316"/>
      <c r="S31" s="316"/>
      <c r="T31" s="316"/>
      <c r="U31" s="316"/>
      <c r="V31" s="316"/>
      <c r="W31" s="316"/>
      <c r="X31" s="316"/>
      <c r="Y31" s="316"/>
      <c r="Z31" s="316"/>
      <c r="AA31" s="304"/>
      <c r="AB31" s="304"/>
      <c r="AC31" s="304"/>
    </row>
    <row r="32" spans="1:34" s="79" customFormat="1" ht="18.75" customHeight="1" x14ac:dyDescent="0.2">
      <c r="A32" s="159">
        <v>21</v>
      </c>
      <c r="B32" s="160" t="s">
        <v>120</v>
      </c>
      <c r="C32" s="199">
        <v>1422096.9999999949</v>
      </c>
      <c r="D32" s="161">
        <f t="shared" si="9"/>
        <v>0.1928239927192886</v>
      </c>
      <c r="E32" s="200">
        <v>379</v>
      </c>
      <c r="F32" s="161">
        <f>E32/E$43</f>
        <v>0.49868421052631579</v>
      </c>
      <c r="G32" s="162">
        <f t="shared" si="10"/>
        <v>1422475.9999999949</v>
      </c>
      <c r="H32" s="163">
        <f t="shared" si="11"/>
        <v>0.19285550818182065</v>
      </c>
      <c r="I32" s="201">
        <v>5118.9824311999255</v>
      </c>
      <c r="J32" s="161">
        <f t="shared" si="12"/>
        <v>0.26731023654449715</v>
      </c>
      <c r="K32" s="202">
        <v>1653.2816424000016</v>
      </c>
      <c r="L32" s="161">
        <f>K32/K$43</f>
        <v>0.56543579066257033</v>
      </c>
      <c r="M32" s="164">
        <f t="shared" si="13"/>
        <v>6772.2640735999266</v>
      </c>
      <c r="N32" s="163">
        <f t="shared" si="14"/>
        <v>0.30679996774052026</v>
      </c>
      <c r="O32" s="204">
        <v>902543.74837794353</v>
      </c>
      <c r="P32" s="165">
        <f t="shared" si="15"/>
        <v>0.26534552956853757</v>
      </c>
      <c r="Q32" s="78"/>
      <c r="R32" s="307"/>
      <c r="S32" s="306"/>
      <c r="T32" s="306"/>
      <c r="U32" s="308"/>
      <c r="V32" s="308"/>
      <c r="W32" s="306"/>
      <c r="X32" s="306"/>
      <c r="Y32" s="306"/>
      <c r="Z32" s="304"/>
      <c r="AA32" s="304"/>
      <c r="AB32" s="304"/>
      <c r="AC32" s="304"/>
    </row>
    <row r="33" spans="1:29" s="79" customFormat="1" ht="18.75" customHeight="1" x14ac:dyDescent="0.2">
      <c r="A33" s="159">
        <v>22</v>
      </c>
      <c r="B33" s="160" t="s">
        <v>121</v>
      </c>
      <c r="C33" s="199">
        <v>1128333.9999999967</v>
      </c>
      <c r="D33" s="161">
        <f t="shared" si="9"/>
        <v>0.15299228322746336</v>
      </c>
      <c r="E33" s="200">
        <v>23.000000000000004</v>
      </c>
      <c r="F33" s="161">
        <f>E33/E$43</f>
        <v>3.0263157894736846E-2</v>
      </c>
      <c r="G33" s="162">
        <f t="shared" si="10"/>
        <v>1128356.9999999967</v>
      </c>
      <c r="H33" s="163">
        <f t="shared" si="11"/>
        <v>0.15297963736858461</v>
      </c>
      <c r="I33" s="201">
        <v>6118.4248057799814</v>
      </c>
      <c r="J33" s="161">
        <f t="shared" si="12"/>
        <v>0.31950052653909755</v>
      </c>
      <c r="K33" s="202">
        <v>150.4115051</v>
      </c>
      <c r="L33" s="161">
        <f>K33/K$43</f>
        <v>5.144196011727617E-2</v>
      </c>
      <c r="M33" s="164">
        <f t="shared" si="13"/>
        <v>6268.8363108799813</v>
      </c>
      <c r="N33" s="163">
        <f t="shared" si="14"/>
        <v>0.28399347058039698</v>
      </c>
      <c r="O33" s="204">
        <v>925853.63496843446</v>
      </c>
      <c r="P33" s="165">
        <f t="shared" si="15"/>
        <v>0.2721985759861239</v>
      </c>
      <c r="Q33" s="78"/>
      <c r="R33" s="307"/>
      <c r="S33" s="306"/>
      <c r="T33" s="306"/>
      <c r="U33" s="308"/>
      <c r="V33" s="308"/>
      <c r="W33" s="306"/>
      <c r="X33" s="306"/>
      <c r="Y33" s="306"/>
      <c r="Z33" s="304"/>
      <c r="AA33" s="304"/>
      <c r="AB33" s="304"/>
      <c r="AC33" s="304"/>
    </row>
    <row r="34" spans="1:29" s="79" customFormat="1" ht="18.75" customHeight="1" thickBot="1" x14ac:dyDescent="0.25">
      <c r="A34" s="159">
        <v>23</v>
      </c>
      <c r="B34" s="160" t="s">
        <v>62</v>
      </c>
      <c r="C34" s="199">
        <v>7473.0000000000018</v>
      </c>
      <c r="D34" s="161">
        <f t="shared" si="9"/>
        <v>1.0132738467145696E-3</v>
      </c>
      <c r="E34" s="200"/>
      <c r="F34" s="161">
        <f>E34/E$43</f>
        <v>0</v>
      </c>
      <c r="G34" s="162">
        <f t="shared" si="10"/>
        <v>7473.0000000000018</v>
      </c>
      <c r="H34" s="163">
        <f t="shared" si="11"/>
        <v>1.0131694402174456E-3</v>
      </c>
      <c r="I34" s="201">
        <v>10.311467799999997</v>
      </c>
      <c r="J34" s="161">
        <f t="shared" si="12"/>
        <v>5.3845875304027067E-4</v>
      </c>
      <c r="K34" s="202"/>
      <c r="L34" s="161"/>
      <c r="M34" s="164">
        <f t="shared" si="13"/>
        <v>10.311467799999997</v>
      </c>
      <c r="N34" s="163">
        <f t="shared" si="14"/>
        <v>4.6713446995219767E-4</v>
      </c>
      <c r="O34" s="204">
        <v>2142.9352734939916</v>
      </c>
      <c r="P34" s="165">
        <f t="shared" si="15"/>
        <v>6.3001743239403743E-4</v>
      </c>
      <c r="Q34" s="78"/>
      <c r="R34" s="307"/>
      <c r="S34" s="306"/>
      <c r="T34" s="306"/>
      <c r="U34" s="308"/>
      <c r="V34" s="308"/>
      <c r="W34" s="306"/>
      <c r="X34" s="306"/>
      <c r="Y34" s="306"/>
      <c r="Z34" s="304"/>
      <c r="AA34" s="304"/>
      <c r="AB34" s="304"/>
      <c r="AC34" s="304"/>
    </row>
    <row r="35" spans="1:29" s="79" customFormat="1" ht="18.75" customHeight="1" thickTop="1" thickBot="1" x14ac:dyDescent="0.25">
      <c r="A35" s="184"/>
      <c r="B35" s="169" t="s">
        <v>2</v>
      </c>
      <c r="C35" s="185">
        <f>SUM(C23:C34)</f>
        <v>2857849.9999999916</v>
      </c>
      <c r="D35" s="186"/>
      <c r="E35" s="187">
        <f>SUM(E23:E34)</f>
        <v>465</v>
      </c>
      <c r="F35" s="186"/>
      <c r="G35" s="188">
        <f>SUM(G23:G34)</f>
        <v>2858314.9999999916</v>
      </c>
      <c r="H35" s="189">
        <f>+SUM(H23:H34)</f>
        <v>0.38752273631943251</v>
      </c>
      <c r="I35" s="190">
        <f>SUM(I23:I34)</f>
        <v>12108.619006179904</v>
      </c>
      <c r="J35" s="186"/>
      <c r="K35" s="191">
        <f>SUM(K23:K34)</f>
        <v>1949.1692180000014</v>
      </c>
      <c r="L35" s="186"/>
      <c r="M35" s="192">
        <f>SUM(M23:M34)</f>
        <v>14057.788224179907</v>
      </c>
      <c r="N35" s="189">
        <f>SUM(N23:N34)</f>
        <v>0.63685186029505203</v>
      </c>
      <c r="O35" s="193">
        <f>SUM(O23:O34)</f>
        <v>1969206.3000855914</v>
      </c>
      <c r="P35" s="194">
        <f>SUM(P23:P34)</f>
        <v>0.57894156318182655</v>
      </c>
      <c r="Q35" s="78"/>
      <c r="R35" s="307"/>
      <c r="S35" s="306"/>
      <c r="T35" s="306"/>
      <c r="U35" s="308"/>
      <c r="V35" s="308"/>
      <c r="W35" s="306"/>
      <c r="X35" s="306"/>
      <c r="Y35" s="306"/>
      <c r="Z35" s="304"/>
      <c r="AA35" s="304"/>
      <c r="AB35" s="304"/>
      <c r="AC35" s="304"/>
    </row>
    <row r="36" spans="1:29" ht="16.5" customHeight="1" x14ac:dyDescent="0.2">
      <c r="A36" s="19"/>
      <c r="B36" s="36"/>
      <c r="C36" s="14"/>
      <c r="D36" s="18"/>
      <c r="E36" s="14"/>
      <c r="F36" s="18"/>
      <c r="G36" s="14"/>
      <c r="H36" s="18"/>
      <c r="I36" s="14"/>
      <c r="J36" s="18"/>
      <c r="K36" s="14"/>
      <c r="L36" s="18"/>
      <c r="M36" s="14"/>
      <c r="N36" s="18"/>
      <c r="O36" s="12"/>
      <c r="P36" s="12"/>
      <c r="R36" s="309"/>
      <c r="S36" s="310"/>
      <c r="T36" s="310"/>
      <c r="U36" s="311"/>
      <c r="V36" s="311"/>
      <c r="W36" s="310"/>
      <c r="X36" s="312"/>
      <c r="Y36" s="310"/>
    </row>
    <row r="37" spans="1:29" ht="16.5" customHeight="1" x14ac:dyDescent="0.2">
      <c r="A37" s="19"/>
      <c r="B37" s="36"/>
      <c r="C37" s="14"/>
      <c r="D37" s="18"/>
      <c r="E37" s="14"/>
      <c r="F37" s="18"/>
      <c r="G37" s="14"/>
      <c r="H37" s="18"/>
      <c r="I37" s="14"/>
      <c r="J37" s="18"/>
      <c r="K37" s="14"/>
      <c r="L37" s="18"/>
      <c r="M37" s="14"/>
      <c r="N37" s="18"/>
      <c r="O37" s="12"/>
      <c r="P37" s="12"/>
      <c r="R37" s="309"/>
      <c r="S37" s="310"/>
      <c r="T37" s="310"/>
      <c r="U37" s="311"/>
      <c r="V37" s="311"/>
      <c r="W37" s="310"/>
      <c r="X37" s="312"/>
      <c r="Y37" s="310"/>
    </row>
    <row r="38" spans="1:29" x14ac:dyDescent="0.2">
      <c r="P38" s="12"/>
      <c r="R38" s="312"/>
      <c r="S38" s="310"/>
      <c r="T38" s="310"/>
      <c r="U38" s="312"/>
      <c r="V38" s="312"/>
      <c r="W38" s="310"/>
      <c r="X38" s="312"/>
      <c r="Y38" s="310"/>
    </row>
    <row r="39" spans="1:29" x14ac:dyDescent="0.2">
      <c r="P39" s="12"/>
      <c r="R39" s="312"/>
      <c r="S39" s="310"/>
      <c r="T39" s="310"/>
      <c r="U39" s="312"/>
      <c r="V39" s="312"/>
      <c r="W39" s="310"/>
      <c r="X39" s="312"/>
      <c r="Y39" s="310"/>
    </row>
    <row r="40" spans="1:29" ht="18.75" customHeight="1" thickBot="1" x14ac:dyDescent="0.3">
      <c r="A40" s="17" t="s">
        <v>181</v>
      </c>
      <c r="B40" s="14"/>
      <c r="C40" s="14"/>
      <c r="D40" s="18"/>
      <c r="E40" s="14"/>
      <c r="F40" s="18"/>
      <c r="G40" s="14"/>
      <c r="H40" s="18"/>
      <c r="I40" s="14"/>
      <c r="J40" s="18"/>
      <c r="K40" s="14"/>
      <c r="L40" s="18"/>
      <c r="M40" s="14"/>
      <c r="N40" s="18"/>
      <c r="O40" s="12"/>
      <c r="P40" s="12"/>
      <c r="R40" s="310"/>
      <c r="S40" s="310"/>
      <c r="T40" s="310"/>
      <c r="U40" s="310"/>
      <c r="V40" s="310"/>
      <c r="W40" s="310"/>
      <c r="X40" s="312"/>
      <c r="Y40" s="310"/>
    </row>
    <row r="41" spans="1:29" ht="18.75" customHeight="1" x14ac:dyDescent="0.2">
      <c r="A41" s="294"/>
      <c r="B41" s="398" t="s">
        <v>8</v>
      </c>
      <c r="C41" s="400" t="s">
        <v>182</v>
      </c>
      <c r="D41" s="401"/>
      <c r="E41" s="401"/>
      <c r="F41" s="401"/>
      <c r="G41" s="401"/>
      <c r="H41" s="401"/>
      <c r="I41" s="402" t="s">
        <v>185</v>
      </c>
      <c r="J41" s="401"/>
      <c r="K41" s="401"/>
      <c r="L41" s="401"/>
      <c r="M41" s="401"/>
      <c r="N41" s="403"/>
      <c r="O41" s="401" t="s">
        <v>169</v>
      </c>
      <c r="P41" s="403"/>
      <c r="R41" s="310"/>
      <c r="S41" s="310"/>
      <c r="T41" s="310"/>
      <c r="U41" s="310"/>
      <c r="V41" s="310"/>
      <c r="W41" s="310"/>
      <c r="X41" s="310"/>
      <c r="Y41" s="310"/>
    </row>
    <row r="42" spans="1:29" ht="18.75" customHeight="1" x14ac:dyDescent="0.2">
      <c r="A42" s="295"/>
      <c r="B42" s="399"/>
      <c r="C42" s="296" t="s">
        <v>49</v>
      </c>
      <c r="D42" s="297" t="s">
        <v>6</v>
      </c>
      <c r="E42" s="298" t="s">
        <v>50</v>
      </c>
      <c r="F42" s="297" t="s">
        <v>6</v>
      </c>
      <c r="G42" s="298" t="s">
        <v>2</v>
      </c>
      <c r="H42" s="299" t="s">
        <v>6</v>
      </c>
      <c r="I42" s="300" t="s">
        <v>49</v>
      </c>
      <c r="J42" s="297" t="s">
        <v>6</v>
      </c>
      <c r="K42" s="298" t="s">
        <v>50</v>
      </c>
      <c r="L42" s="297" t="s">
        <v>6</v>
      </c>
      <c r="M42" s="298" t="s">
        <v>2</v>
      </c>
      <c r="N42" s="299" t="s">
        <v>6</v>
      </c>
      <c r="O42" s="301" t="s">
        <v>38</v>
      </c>
      <c r="P42" s="302" t="s">
        <v>6</v>
      </c>
      <c r="R42" s="310"/>
      <c r="S42" s="310"/>
      <c r="T42" s="310"/>
      <c r="U42" s="310"/>
      <c r="V42" s="310"/>
      <c r="W42" s="310"/>
      <c r="X42" s="310"/>
      <c r="Y42" s="310"/>
    </row>
    <row r="43" spans="1:29" ht="18.75" customHeight="1" x14ac:dyDescent="0.2">
      <c r="A43" s="404" t="s">
        <v>64</v>
      </c>
      <c r="B43" s="405"/>
      <c r="C43" s="20">
        <f>SUM(C17,C35)</f>
        <v>7375103.9999999925</v>
      </c>
      <c r="D43" s="21">
        <f>C43/C$43</f>
        <v>1</v>
      </c>
      <c r="E43" s="20">
        <f>SUM(E17,E35)</f>
        <v>760</v>
      </c>
      <c r="F43" s="21">
        <f>E43/E$43</f>
        <v>1</v>
      </c>
      <c r="G43" s="20">
        <f>SUM(G17,G35)</f>
        <v>7375863.9999999925</v>
      </c>
      <c r="H43" s="21">
        <f>G43/G$43</f>
        <v>1</v>
      </c>
      <c r="I43" s="22">
        <f>SUM(I17,I35)</f>
        <v>19149.96783277997</v>
      </c>
      <c r="J43" s="21">
        <f>I43/I$43</f>
        <v>1</v>
      </c>
      <c r="K43" s="22">
        <f>SUM(K17,K35)</f>
        <v>2923.9069576100014</v>
      </c>
      <c r="L43" s="21">
        <f>K43/K$43</f>
        <v>1</v>
      </c>
      <c r="M43" s="22">
        <f>SUM(M17,M35)</f>
        <v>22073.874790389971</v>
      </c>
      <c r="N43" s="21">
        <f>M43/M$43</f>
        <v>1</v>
      </c>
      <c r="O43" s="22">
        <f>SUM(O17,O35)</f>
        <v>3401390.4430404976</v>
      </c>
      <c r="P43" s="23">
        <f>O43/O$43</f>
        <v>1</v>
      </c>
      <c r="R43" s="310"/>
      <c r="S43" s="310"/>
      <c r="T43" s="310"/>
      <c r="U43" s="310"/>
      <c r="V43" s="310"/>
      <c r="W43" s="310"/>
      <c r="X43" s="310"/>
      <c r="Y43" s="310"/>
    </row>
    <row r="44" spans="1:29" ht="18.75" customHeight="1" x14ac:dyDescent="0.2">
      <c r="A44" s="14"/>
      <c r="B44" s="24"/>
      <c r="C44" s="14"/>
      <c r="D44" s="14"/>
      <c r="E44" s="25"/>
      <c r="F44" s="14"/>
      <c r="G44" s="14"/>
      <c r="H44" s="14"/>
      <c r="I44" s="14"/>
      <c r="J44" s="14"/>
      <c r="K44" s="14"/>
      <c r="L44" s="14"/>
      <c r="M44" s="14"/>
      <c r="N44" s="14"/>
      <c r="O44" s="12"/>
      <c r="P44" s="12"/>
      <c r="T44" s="317"/>
    </row>
    <row r="45" spans="1:29" ht="18.75" customHeight="1" x14ac:dyDescent="0.2">
      <c r="A45" s="14"/>
      <c r="B45" s="149" t="s">
        <v>204</v>
      </c>
      <c r="C45" s="14"/>
      <c r="D45" s="14"/>
      <c r="E45" s="25"/>
      <c r="F45" s="14"/>
      <c r="G45" s="14"/>
      <c r="H45" s="14"/>
      <c r="I45" s="14"/>
      <c r="J45" s="14"/>
      <c r="K45" s="14"/>
      <c r="L45" s="14"/>
      <c r="M45" s="14"/>
      <c r="N45" s="14"/>
      <c r="O45" s="12"/>
      <c r="P45" s="12"/>
    </row>
    <row r="46" spans="1:29" ht="18.75" customHeight="1" x14ac:dyDescent="0.2">
      <c r="A46" s="12"/>
      <c r="B46" s="149" t="s">
        <v>105</v>
      </c>
      <c r="C46" s="11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</row>
    <row r="47" spans="1:29" x14ac:dyDescent="0.2">
      <c r="A47" s="12"/>
      <c r="B47" s="26"/>
      <c r="C47" s="11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</row>
    <row r="48" spans="1:29" x14ac:dyDescent="0.2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</row>
    <row r="49" spans="1:33" ht="18" x14ac:dyDescent="0.2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T49" s="318" t="s">
        <v>186</v>
      </c>
      <c r="AC49" s="310"/>
      <c r="AD49" s="4"/>
    </row>
    <row r="50" spans="1:33" x14ac:dyDescent="0.2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S50" s="313"/>
      <c r="T50" s="313"/>
      <c r="U50" s="313"/>
      <c r="V50" s="313"/>
      <c r="W50" s="313"/>
      <c r="X50" s="313"/>
      <c r="Y50" s="313"/>
      <c r="Z50" s="313"/>
      <c r="AA50" s="313"/>
      <c r="AC50" s="310"/>
      <c r="AD50" s="4"/>
    </row>
    <row r="51" spans="1:33" x14ac:dyDescent="0.2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S51" s="313"/>
      <c r="T51" s="313"/>
      <c r="U51" s="313" t="s">
        <v>65</v>
      </c>
      <c r="V51" s="313"/>
      <c r="W51" s="313"/>
      <c r="X51" s="313" t="s">
        <v>66</v>
      </c>
      <c r="Y51" s="313" t="s">
        <v>67</v>
      </c>
      <c r="Z51" s="313"/>
      <c r="AA51" s="313"/>
      <c r="AC51" s="310"/>
      <c r="AD51" s="4"/>
    </row>
    <row r="52" spans="1:33" x14ac:dyDescent="0.2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S52" s="313"/>
      <c r="T52" s="313"/>
      <c r="U52" s="313"/>
      <c r="V52" s="313"/>
      <c r="W52" s="313"/>
      <c r="X52" s="313"/>
      <c r="Y52" s="313"/>
      <c r="Z52" s="313"/>
      <c r="AA52" s="313"/>
      <c r="AC52" s="310"/>
      <c r="AD52" s="4"/>
    </row>
    <row r="53" spans="1:33" x14ac:dyDescent="0.2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S53" s="313"/>
      <c r="T53" s="313" t="s">
        <v>7</v>
      </c>
      <c r="U53" s="314">
        <f>G17</f>
        <v>4517549.0000000009</v>
      </c>
      <c r="V53" s="315">
        <f>U53/U55</f>
        <v>0.61247726368056754</v>
      </c>
      <c r="W53" s="313" t="s">
        <v>7</v>
      </c>
      <c r="X53" s="314">
        <f>C17</f>
        <v>4517254.0000000009</v>
      </c>
      <c r="Y53" s="314">
        <f>E17</f>
        <v>295</v>
      </c>
      <c r="Z53" s="315">
        <f>X53/X55</f>
        <v>0.61250037965566395</v>
      </c>
      <c r="AA53" s="315">
        <f>Y53/Y55</f>
        <v>0.38815789473684209</v>
      </c>
      <c r="AC53" s="310"/>
      <c r="AD53" s="4"/>
      <c r="AE53" s="9"/>
      <c r="AF53" s="9"/>
      <c r="AG53" s="9"/>
    </row>
    <row r="54" spans="1:33" x14ac:dyDescent="0.2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S54" s="313"/>
      <c r="T54" s="313" t="s">
        <v>9</v>
      </c>
      <c r="U54" s="314">
        <f>G35</f>
        <v>2858314.9999999916</v>
      </c>
      <c r="V54" s="315">
        <f>U54/U55</f>
        <v>0.38752273631943246</v>
      </c>
      <c r="W54" s="313" t="s">
        <v>9</v>
      </c>
      <c r="X54" s="314">
        <f>C35</f>
        <v>2857849.9999999916</v>
      </c>
      <c r="Y54" s="314">
        <f>E35</f>
        <v>465</v>
      </c>
      <c r="Z54" s="315">
        <f>X54/X55</f>
        <v>0.3874996203443361</v>
      </c>
      <c r="AA54" s="315">
        <f>Y54/Y55</f>
        <v>0.61184210526315785</v>
      </c>
      <c r="AC54" s="310"/>
      <c r="AD54" s="4"/>
      <c r="AE54" s="9"/>
      <c r="AF54" s="9"/>
      <c r="AG54" s="9"/>
    </row>
    <row r="55" spans="1:33" x14ac:dyDescent="0.2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S55" s="313"/>
      <c r="T55" s="313"/>
      <c r="U55" s="314">
        <f>SUM(U53:U54)</f>
        <v>7375863.9999999925</v>
      </c>
      <c r="V55" s="313"/>
      <c r="W55" s="313"/>
      <c r="X55" s="314">
        <f>SUM(X53:X54)</f>
        <v>7375103.9999999925</v>
      </c>
      <c r="Y55" s="314">
        <f>SUM(Y53:Y54)</f>
        <v>760</v>
      </c>
      <c r="Z55" s="313"/>
      <c r="AA55" s="313"/>
      <c r="AC55" s="310"/>
      <c r="AD55" s="4"/>
    </row>
    <row r="56" spans="1:33" x14ac:dyDescent="0.2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S56" s="313"/>
      <c r="T56" s="313"/>
      <c r="U56" s="313"/>
      <c r="V56" s="313"/>
      <c r="W56" s="313"/>
      <c r="X56" s="314"/>
      <c r="Y56" s="314"/>
      <c r="Z56" s="313"/>
      <c r="AA56" s="313"/>
      <c r="AC56" s="310"/>
      <c r="AD56" s="4"/>
    </row>
    <row r="57" spans="1:33" x14ac:dyDescent="0.2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S57" s="313"/>
      <c r="T57" s="313"/>
      <c r="U57" s="313"/>
      <c r="V57" s="313"/>
      <c r="W57" s="313"/>
      <c r="X57" s="314"/>
      <c r="Y57" s="314"/>
      <c r="Z57" s="313"/>
      <c r="AA57" s="313"/>
      <c r="AC57" s="310"/>
      <c r="AD57" s="4"/>
    </row>
    <row r="58" spans="1:33" x14ac:dyDescent="0.2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S58" s="313"/>
      <c r="T58" s="313"/>
      <c r="U58" s="313" t="s">
        <v>68</v>
      </c>
      <c r="V58" s="313"/>
      <c r="W58" s="313"/>
      <c r="X58" s="314" t="s">
        <v>66</v>
      </c>
      <c r="Y58" s="314" t="s">
        <v>67</v>
      </c>
      <c r="Z58" s="313"/>
      <c r="AA58" s="313"/>
      <c r="AC58" s="310"/>
      <c r="AD58" s="4"/>
    </row>
    <row r="59" spans="1:33" x14ac:dyDescent="0.2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S59" s="313"/>
      <c r="T59" s="313" t="s">
        <v>7</v>
      </c>
      <c r="U59" s="314">
        <f>M17</f>
        <v>8016.086566210065</v>
      </c>
      <c r="V59" s="315">
        <f>U59/U62</f>
        <v>0.36314813970494791</v>
      </c>
      <c r="W59" s="313" t="s">
        <v>7</v>
      </c>
      <c r="X59" s="314">
        <f>I17</f>
        <v>7041.3488266000641</v>
      </c>
      <c r="Y59" s="314">
        <f>K17</f>
        <v>974.73773961000018</v>
      </c>
      <c r="Z59" s="315">
        <f>X59/X62</f>
        <v>0.36769507333307527</v>
      </c>
      <c r="AA59" s="315">
        <f>Y59/Y62</f>
        <v>0.33336824794409664</v>
      </c>
    </row>
    <row r="60" spans="1:33" x14ac:dyDescent="0.2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S60" s="313"/>
      <c r="T60" s="313" t="s">
        <v>9</v>
      </c>
      <c r="U60" s="314">
        <f>M35</f>
        <v>14057.788224179907</v>
      </c>
      <c r="V60" s="315">
        <f>U60/U62</f>
        <v>0.63685186029505214</v>
      </c>
      <c r="W60" s="313" t="s">
        <v>9</v>
      </c>
      <c r="X60" s="314">
        <f>I35</f>
        <v>12108.619006179904</v>
      </c>
      <c r="Y60" s="314">
        <f>K35</f>
        <v>1949.1692180000014</v>
      </c>
      <c r="Z60" s="315">
        <f>X60/X62</f>
        <v>0.63230492666692462</v>
      </c>
      <c r="AA60" s="315">
        <f>Y60/Y62</f>
        <v>0.66663175205590341</v>
      </c>
    </row>
    <row r="61" spans="1:33" x14ac:dyDescent="0.2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S61" s="313"/>
      <c r="T61" s="313"/>
      <c r="U61" s="314"/>
      <c r="V61" s="315"/>
      <c r="W61" s="313"/>
      <c r="X61" s="314"/>
      <c r="Y61" s="314"/>
      <c r="Z61" s="315"/>
      <c r="AA61" s="315"/>
    </row>
    <row r="62" spans="1:33" x14ac:dyDescent="0.2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S62" s="313"/>
      <c r="T62" s="313"/>
      <c r="U62" s="314">
        <f>SUM(U59:U60)</f>
        <v>22073.874790389971</v>
      </c>
      <c r="V62" s="313"/>
      <c r="W62" s="313"/>
      <c r="X62" s="314">
        <f>SUM(X59:X60)</f>
        <v>19149.96783277997</v>
      </c>
      <c r="Y62" s="314">
        <f>SUM(Y59:Y60)</f>
        <v>2923.9069576100014</v>
      </c>
      <c r="Z62" s="313"/>
      <c r="AA62" s="313"/>
    </row>
    <row r="63" spans="1:33" x14ac:dyDescent="0.2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S63" s="313"/>
      <c r="T63" s="313"/>
      <c r="U63" s="313"/>
      <c r="V63" s="313"/>
      <c r="W63" s="313"/>
      <c r="X63" s="313"/>
      <c r="Y63" s="313"/>
      <c r="Z63" s="313"/>
      <c r="AA63" s="313"/>
    </row>
    <row r="64" spans="1:33" x14ac:dyDescent="0.2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S64" s="313"/>
      <c r="T64" s="313"/>
      <c r="U64" s="313"/>
      <c r="V64" s="313"/>
      <c r="W64" s="313"/>
      <c r="X64" s="313"/>
      <c r="Y64" s="313"/>
      <c r="Z64" s="313"/>
      <c r="AA64" s="313"/>
    </row>
    <row r="65" spans="1:27" x14ac:dyDescent="0.2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27"/>
      <c r="M65" s="12"/>
      <c r="N65" s="12"/>
      <c r="O65" s="12"/>
      <c r="P65" s="12"/>
      <c r="S65" s="313"/>
      <c r="T65" s="313"/>
      <c r="U65" s="313"/>
      <c r="V65" s="313"/>
      <c r="W65" s="313"/>
      <c r="X65" s="313"/>
      <c r="Y65" s="313"/>
      <c r="Z65" s="313"/>
      <c r="AA65" s="313"/>
    </row>
    <row r="66" spans="1:27" x14ac:dyDescent="0.2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S66" s="313"/>
      <c r="T66" s="313"/>
      <c r="U66" s="313"/>
      <c r="V66" s="313"/>
      <c r="W66" s="313"/>
      <c r="X66" s="313"/>
      <c r="Y66" s="313"/>
      <c r="Z66" s="313"/>
      <c r="AA66" s="313"/>
    </row>
    <row r="67" spans="1:27" x14ac:dyDescent="0.2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S67" s="313"/>
      <c r="T67" s="313"/>
      <c r="U67" s="313"/>
      <c r="V67" s="313"/>
      <c r="W67" s="313"/>
      <c r="X67" s="313"/>
      <c r="Y67" s="313"/>
      <c r="Z67" s="313"/>
      <c r="AA67" s="313"/>
    </row>
    <row r="68" spans="1:27" x14ac:dyDescent="0.2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S68" s="313"/>
      <c r="T68" s="313"/>
      <c r="U68" s="313"/>
      <c r="V68" s="313"/>
      <c r="W68" s="313"/>
      <c r="X68" s="313"/>
      <c r="Y68" s="313"/>
      <c r="Z68" s="313"/>
      <c r="AA68" s="313"/>
    </row>
    <row r="69" spans="1:27" x14ac:dyDescent="0.2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S69" s="313"/>
      <c r="T69" s="313"/>
      <c r="U69" s="313"/>
      <c r="V69" s="313"/>
      <c r="W69" s="313"/>
      <c r="X69" s="313"/>
      <c r="Y69" s="313"/>
      <c r="Z69" s="313"/>
      <c r="AA69" s="313"/>
    </row>
    <row r="70" spans="1:27" x14ac:dyDescent="0.2">
      <c r="A70" s="12"/>
      <c r="B70" s="28"/>
      <c r="C70" s="29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</row>
    <row r="71" spans="1:27" x14ac:dyDescent="0.2">
      <c r="A71" s="12"/>
      <c r="B71" s="28"/>
      <c r="C71" s="29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</row>
    <row r="72" spans="1:27" x14ac:dyDescent="0.2">
      <c r="A72" s="12"/>
      <c r="B72" s="12"/>
      <c r="C72" s="29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</row>
    <row r="73" spans="1:27" x14ac:dyDescent="0.2">
      <c r="A73" s="12"/>
      <c r="B73" s="11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</row>
  </sheetData>
  <sortState ref="R7:X29">
    <sortCondition ref="R7"/>
  </sortState>
  <mergeCells count="16">
    <mergeCell ref="A43:B43"/>
    <mergeCell ref="A21:A22"/>
    <mergeCell ref="B21:B22"/>
    <mergeCell ref="C21:H21"/>
    <mergeCell ref="I21:N21"/>
    <mergeCell ref="O21:P21"/>
    <mergeCell ref="B41:B42"/>
    <mergeCell ref="C41:H41"/>
    <mergeCell ref="I41:N41"/>
    <mergeCell ref="O41:P41"/>
    <mergeCell ref="A1:P1"/>
    <mergeCell ref="A4:A5"/>
    <mergeCell ref="B4:B5"/>
    <mergeCell ref="C4:H4"/>
    <mergeCell ref="I4:N4"/>
    <mergeCell ref="O4:P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2" orientation="landscape" r:id="rId1"/>
  <headerFooter alignWithMargins="0"/>
  <ignoredErrors>
    <ignoredError sqref="D43 F43 L43 N43 H43 J43 P43 G25:G27 G2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6</vt:i4>
      </vt:variant>
    </vt:vector>
  </HeadingPairs>
  <TitlesOfParts>
    <vt:vector size="10" baseType="lpstr">
      <vt:lpstr>9.1</vt:lpstr>
      <vt:lpstr>9.2</vt:lpstr>
      <vt:lpstr>9.3 Transmisión</vt:lpstr>
      <vt:lpstr>9.4</vt:lpstr>
      <vt:lpstr>'9.1'!Área_de_impresión</vt:lpstr>
      <vt:lpstr>'9.2'!Área_de_impresión</vt:lpstr>
      <vt:lpstr>'9.3 Transmisión'!Área_de_impresión</vt:lpstr>
      <vt:lpstr>'9.4'!Área_de_impresión</vt:lpstr>
      <vt:lpstr>'9.3 Transmisión'!PARTICIP</vt:lpstr>
      <vt:lpstr>'9.2'!Títulos_a_imprimir</vt:lpstr>
    </vt:vector>
  </TitlesOfParts>
  <Company>MINISTERIO DE ENERGIA Y MINAS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Neyra Vilca, Anival Wenceslao</dc:creator>
  <cp:lastModifiedBy>Neyra Vilca, Anival Wenceslao</cp:lastModifiedBy>
  <cp:lastPrinted>2019-10-03T15:26:42Z</cp:lastPrinted>
  <dcterms:created xsi:type="dcterms:W3CDTF">1999-03-16T15:51:45Z</dcterms:created>
  <dcterms:modified xsi:type="dcterms:W3CDTF">2019-10-14T21:18:45Z</dcterms:modified>
</cp:coreProperties>
</file>